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LIOT-CURIE Xavier\Z-Stockage et ressources\A-Récup Cours Collègues TSTC\0-Xavier -Daniel nov 2023\Etude cas -Piscine\"/>
    </mc:Choice>
  </mc:AlternateContent>
  <xr:revisionPtr revIDLastSave="0" documentId="13_ncr:1_{3382CEEC-BD8F-41CF-A044-E7061FFED9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</sheets>
  <definedNames>
    <definedName name="_xlnm.Print_Area" localSheetId="0">Feuil1!$A$1:$P$29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U13" i="1"/>
  <c r="I16" i="1" l="1"/>
  <c r="J16" i="1" s="1"/>
  <c r="I17" i="1"/>
  <c r="J17" i="1" s="1"/>
  <c r="I18" i="1"/>
  <c r="J18" i="1" s="1"/>
  <c r="I13" i="1"/>
  <c r="J13" i="1" s="1"/>
  <c r="I11" i="1"/>
  <c r="J11" i="1" s="1"/>
  <c r="I12" i="1"/>
  <c r="J12" i="1" s="1"/>
  <c r="J10" i="1"/>
  <c r="AF13" i="1" l="1"/>
  <c r="AH13" i="1"/>
  <c r="AJ13" i="1"/>
  <c r="AL13" i="1"/>
  <c r="AN13" i="1"/>
  <c r="Y13" i="1"/>
  <c r="AA13" i="1"/>
  <c r="AC13" i="1"/>
  <c r="AE13" i="1"/>
  <c r="X13" i="1"/>
  <c r="S13" i="1"/>
  <c r="R13" i="1"/>
  <c r="Q13" i="1"/>
  <c r="AG13" i="1"/>
  <c r="AI13" i="1"/>
  <c r="AK13" i="1"/>
  <c r="AM13" i="1"/>
  <c r="AO13" i="1"/>
  <c r="Z13" i="1"/>
  <c r="AB13" i="1"/>
  <c r="AD13" i="1"/>
  <c r="W13" i="1"/>
  <c r="V13" i="1"/>
  <c r="P13" i="1"/>
  <c r="L13" i="1"/>
  <c r="O13" i="1"/>
  <c r="N13" i="1"/>
  <c r="M13" i="1"/>
  <c r="K13" i="1"/>
  <c r="H11" i="1"/>
  <c r="H10" i="1"/>
  <c r="O11" i="1" l="1"/>
  <c r="S11" i="1"/>
  <c r="R11" i="1"/>
  <c r="Q11" i="1"/>
  <c r="P11" i="1"/>
  <c r="U11" i="1"/>
  <c r="Q10" i="1"/>
  <c r="L10" i="1"/>
  <c r="U10" i="1"/>
  <c r="S10" i="1"/>
  <c r="R10" i="1"/>
  <c r="P10" i="1"/>
  <c r="O10" i="1"/>
  <c r="N11" i="1"/>
  <c r="K11" i="1"/>
  <c r="L11" i="1"/>
  <c r="AF11" i="1" l="1"/>
  <c r="AH11" i="1"/>
  <c r="AJ11" i="1"/>
  <c r="AL11" i="1"/>
  <c r="AN11" i="1"/>
  <c r="Y11" i="1"/>
  <c r="AA11" i="1"/>
  <c r="AC11" i="1"/>
  <c r="AE11" i="1"/>
  <c r="W11" i="1"/>
  <c r="AG11" i="1"/>
  <c r="AI11" i="1"/>
  <c r="AK11" i="1"/>
  <c r="AM11" i="1"/>
  <c r="AO11" i="1"/>
  <c r="Z11" i="1"/>
  <c r="AB11" i="1"/>
  <c r="AD11" i="1"/>
  <c r="X11" i="1"/>
  <c r="V11" i="1"/>
  <c r="AF10" i="1"/>
  <c r="AH10" i="1"/>
  <c r="AJ10" i="1"/>
  <c r="AL10" i="1"/>
  <c r="AN10" i="1"/>
  <c r="AD10" i="1"/>
  <c r="Y10" i="1"/>
  <c r="AA10" i="1"/>
  <c r="W10" i="1"/>
  <c r="V10" i="1"/>
  <c r="AG10" i="1"/>
  <c r="AI10" i="1"/>
  <c r="AK10" i="1"/>
  <c r="AM10" i="1"/>
  <c r="AO10" i="1"/>
  <c r="AC10" i="1"/>
  <c r="AE10" i="1"/>
  <c r="Z10" i="1"/>
  <c r="AB10" i="1"/>
  <c r="X10" i="1"/>
  <c r="N10" i="1"/>
  <c r="H12" i="1"/>
  <c r="H16" i="1"/>
  <c r="N16" i="1" s="1"/>
  <c r="H17" i="1"/>
  <c r="H18" i="1"/>
  <c r="M10" i="1"/>
  <c r="AF12" i="1" l="1"/>
  <c r="AH12" i="1"/>
  <c r="AJ12" i="1"/>
  <c r="AL12" i="1"/>
  <c r="AN12" i="1"/>
  <c r="Z12" i="1"/>
  <c r="AB12" i="1"/>
  <c r="AD12" i="1"/>
  <c r="X12" i="1"/>
  <c r="V12" i="1"/>
  <c r="P12" i="1"/>
  <c r="U12" i="1"/>
  <c r="AG12" i="1"/>
  <c r="AI12" i="1"/>
  <c r="AK12" i="1"/>
  <c r="AM12" i="1"/>
  <c r="AO12" i="1"/>
  <c r="Y12" i="1"/>
  <c r="AA12" i="1"/>
  <c r="AC12" i="1"/>
  <c r="AE12" i="1"/>
  <c r="W12" i="1"/>
  <c r="S12" i="1"/>
  <c r="R12" i="1"/>
  <c r="Q12" i="1"/>
  <c r="R17" i="1"/>
  <c r="Q17" i="1"/>
  <c r="P17" i="1"/>
  <c r="N17" i="1"/>
  <c r="L17" i="1"/>
  <c r="S17" i="1"/>
  <c r="M17" i="1"/>
  <c r="L12" i="1"/>
  <c r="N12" i="1"/>
  <c r="M12" i="1"/>
  <c r="K12" i="1"/>
  <c r="O12" i="1"/>
  <c r="S18" i="1"/>
  <c r="M18" i="1"/>
  <c r="R18" i="1"/>
  <c r="Q18" i="1"/>
  <c r="P18" i="1"/>
  <c r="N18" i="1"/>
  <c r="L18" i="1"/>
  <c r="Q16" i="1"/>
  <c r="R16" i="1"/>
  <c r="L16" i="1"/>
  <c r="S16" i="1"/>
  <c r="P16" i="1"/>
  <c r="M16" i="1"/>
  <c r="K18" i="1"/>
  <c r="K17" i="1"/>
  <c r="K16" i="1"/>
  <c r="H25" i="1"/>
  <c r="K10" i="1"/>
  <c r="M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</author>
  </authors>
  <commentList>
    <comment ref="J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Daniel:</t>
        </r>
        <r>
          <rPr>
            <sz val="9"/>
            <color indexed="81"/>
            <rFont val="Tahoma"/>
            <family val="2"/>
          </rPr>
          <t xml:space="preserve">
( conso énergie / an)</t>
        </r>
      </text>
    </comment>
    <comment ref="K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Daniel:</t>
        </r>
        <r>
          <rPr>
            <sz val="9"/>
            <color indexed="81"/>
            <rFont val="Tahoma"/>
            <family val="2"/>
          </rPr>
          <t xml:space="preserve">
prix pompe +
( conso énergie / an)</t>
        </r>
      </text>
    </comment>
    <comment ref="L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Daniel:</t>
        </r>
        <r>
          <rPr>
            <sz val="9"/>
            <color indexed="81"/>
            <rFont val="Tahoma"/>
            <family val="2"/>
          </rPr>
          <t xml:space="preserve">
prix pompe +
( conso énergie / an)</t>
        </r>
      </text>
    </comment>
    <comment ref="P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Daniel:</t>
        </r>
        <r>
          <rPr>
            <sz val="9"/>
            <color indexed="81"/>
            <rFont val="Tahoma"/>
            <family val="2"/>
          </rPr>
          <t xml:space="preserve">
prix pompe +
( conso énergie / 10an)</t>
        </r>
      </text>
    </comment>
    <comment ref="Q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Daniel:</t>
        </r>
        <r>
          <rPr>
            <sz val="9"/>
            <color indexed="81"/>
            <rFont val="Tahoma"/>
            <family val="2"/>
          </rPr>
          <t xml:space="preserve">
prix pompe +
( conso énergie / 10an)</t>
        </r>
      </text>
    </comment>
    <comment ref="R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Daniel:</t>
        </r>
        <r>
          <rPr>
            <sz val="9"/>
            <color indexed="81"/>
            <rFont val="Tahoma"/>
            <family val="2"/>
          </rPr>
          <t xml:space="preserve">
prix pompe +
( conso énergie / 10an)</t>
        </r>
      </text>
    </comment>
    <comment ref="S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Daniel:</t>
        </r>
        <r>
          <rPr>
            <sz val="9"/>
            <color indexed="81"/>
            <rFont val="Tahoma"/>
            <family val="2"/>
          </rPr>
          <t xml:space="preserve">
prix pompe +
( conso énergie / 10an)</t>
        </r>
      </text>
    </comment>
    <comment ref="J1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Daniel:</t>
        </r>
        <r>
          <rPr>
            <sz val="9"/>
            <color indexed="81"/>
            <rFont val="Tahoma"/>
            <family val="2"/>
          </rPr>
          <t xml:space="preserve">
( conso énergie / an)</t>
        </r>
      </text>
    </comment>
  </commentList>
</comments>
</file>

<file path=xl/sharedStrings.xml><?xml version="1.0" encoding="utf-8"?>
<sst xmlns="http://schemas.openxmlformats.org/spreadsheetml/2006/main" count="62" uniqueCount="57">
  <si>
    <t>BTS TC 1</t>
  </si>
  <si>
    <t>Désignation</t>
  </si>
  <si>
    <t>Quantité</t>
  </si>
  <si>
    <t>Prix unitaire</t>
  </si>
  <si>
    <t>Total</t>
  </si>
  <si>
    <t xml:space="preserve">Total </t>
  </si>
  <si>
    <t>Devis Piscine</t>
  </si>
  <si>
    <t>Puissance
(ch)</t>
  </si>
  <si>
    <t>Débit
(m3/h)</t>
  </si>
  <si>
    <t>Puissance
(W)</t>
  </si>
  <si>
    <t>durée vie
(h)</t>
  </si>
  <si>
    <t>Projecteur Astral piscine béton complet 12V
blanche</t>
  </si>
  <si>
    <t>100 fois &lt; à
une LED</t>
  </si>
  <si>
    <r>
      <rPr>
        <sz val="9"/>
        <color rgb="FF0066FF"/>
        <rFont val="Arial"/>
        <family val="2"/>
      </rPr>
      <t xml:space="preserve"> Ampoule LED WELTICO Rainbow Power 1600 Lumens</t>
    </r>
    <r>
      <rPr>
        <sz val="9"/>
        <color rgb="FF454545"/>
        <rFont val="Arial"/>
        <family val="2"/>
      </rPr>
      <t xml:space="preserve">
</t>
    </r>
    <r>
      <rPr>
        <sz val="9"/>
        <color rgb="FF0066FF"/>
        <rFont val="Arial"/>
        <family val="2"/>
      </rPr>
      <t xml:space="preserve">multicouleur, </t>
    </r>
    <r>
      <rPr>
        <sz val="9"/>
        <rFont val="Arial"/>
        <family val="2"/>
      </rPr>
      <t>Elles remplacent avantageusement votre ancien projecteur immergé 300 watts à incandescence, n'absorbant au maximum que 34 watts.</t>
    </r>
    <r>
      <rPr>
        <sz val="9"/>
        <color rgb="FF0066FF"/>
        <rFont val="Arial"/>
        <family val="2"/>
      </rPr>
      <t xml:space="preserve">
 </t>
    </r>
  </si>
  <si>
    <t>1ch =736W</t>
  </si>
  <si>
    <t>eau =28°C, soit 14h de traitement/jour</t>
  </si>
  <si>
    <t>Coût €/14h/j</t>
  </si>
  <si>
    <t>Facture 10 ans</t>
  </si>
  <si>
    <t xml:space="preserve">eclairage 3h/j  </t>
  </si>
  <si>
    <t xml:space="preserve">même démarche la lampe 300 W blanche  est la plus intéressante </t>
  </si>
  <si>
    <t>Facture 5 ans</t>
  </si>
  <si>
    <r>
      <rPr>
        <sz val="9"/>
        <color rgb="FF0066FF"/>
        <rFont val="Arial"/>
        <family val="2"/>
      </rPr>
      <t xml:space="preserve">Ampoule LED  PAR 56 blanche Lumiplus 1,11   IP68   </t>
    </r>
    <r>
      <rPr>
        <sz val="9"/>
        <color rgb="FFFF0000"/>
        <rFont val="Arial"/>
        <family val="2"/>
      </rPr>
      <t>92% eco energie ( comparaison lampe 300W halogene)</t>
    </r>
    <r>
      <rPr>
        <sz val="9"/>
        <color rgb="FF454545"/>
        <rFont val="Arial"/>
        <family val="2"/>
      </rPr>
      <t xml:space="preserve">
la lampe PAR56 LED utilise </t>
    </r>
    <r>
      <rPr>
        <sz val="9"/>
        <color rgb="FFFF0000"/>
        <rFont val="Arial"/>
        <family val="2"/>
      </rPr>
      <t>20 fois moins de courant</t>
    </r>
    <r>
      <rPr>
        <sz val="9"/>
        <color rgb="FF454545"/>
        <rFont val="Arial"/>
        <family val="2"/>
      </rPr>
      <t xml:space="preserve"> et à une </t>
    </r>
    <r>
      <rPr>
        <sz val="9"/>
        <color rgb="FFFF0000"/>
        <rFont val="Arial"/>
        <family val="2"/>
      </rPr>
      <t>durée de vie 50 fois</t>
    </r>
    <r>
      <rPr>
        <sz val="9"/>
        <color rgb="FF454545"/>
        <rFont val="Arial"/>
        <family val="2"/>
      </rPr>
      <t xml:space="preserve"> supérieure aux anciennes lampes à incandescence pour produire 400 lumens.
 </t>
    </r>
  </si>
  <si>
    <t>Facture  6 ans</t>
  </si>
  <si>
    <t>Facture 13 ans</t>
  </si>
  <si>
    <t>Facture 15 ans</t>
  </si>
  <si>
    <t>Facture 20 ans</t>
  </si>
  <si>
    <t>Facture 3 ans</t>
  </si>
  <si>
    <t xml:space="preserve">Fact 5 ans
</t>
  </si>
  <si>
    <t xml:space="preserve">Fact 6 ans
</t>
  </si>
  <si>
    <t xml:space="preserve">Fact 10 ans
</t>
  </si>
  <si>
    <t>Pompe Kripsol Ondina 230V~   14m3/h</t>
  </si>
  <si>
    <t>122j Sur 4 mois</t>
  </si>
  <si>
    <t xml:space="preserve">Conso €/5h/semaine/lampe </t>
  </si>
  <si>
    <r>
      <t>0,12</t>
    </r>
    <r>
      <rPr>
        <sz val="11"/>
        <color theme="1"/>
        <rFont val="Calibri"/>
        <family val="2"/>
      </rPr>
      <t>€/Kwh</t>
    </r>
  </si>
  <si>
    <t>Coût €/juin à sept</t>
  </si>
  <si>
    <t>Facture 1 an
+Achat</t>
  </si>
  <si>
    <t>Facture  9 ans</t>
  </si>
  <si>
    <t>Fact 1 an
+achat</t>
  </si>
  <si>
    <r>
      <t xml:space="preserve">Coût €/juin à sept
énergie </t>
    </r>
    <r>
      <rPr>
        <sz val="8"/>
        <color theme="1"/>
        <rFont val="Calibri"/>
        <family val="2"/>
        <scheme val="minor"/>
      </rPr>
      <t>16 semaines</t>
    </r>
  </si>
  <si>
    <t xml:space="preserve">Fact 40 ans
</t>
  </si>
  <si>
    <t xml:space="preserve">Fact 30 ans
</t>
  </si>
  <si>
    <t>si scénario  juin à Sept/5h/semaine = 16s x 5h/s = 80h/an</t>
  </si>
  <si>
    <t xml:space="preserve">Fact 12 ans
</t>
  </si>
  <si>
    <r>
      <t>1000h%80h=</t>
    </r>
    <r>
      <rPr>
        <b/>
        <sz val="11"/>
        <color rgb="FFFF0000"/>
        <rFont val="Calibri"/>
        <family val="2"/>
        <scheme val="minor"/>
      </rPr>
      <t xml:space="preserve">12,5ans </t>
    </r>
    <r>
      <rPr>
        <sz val="11"/>
        <color theme="1"/>
        <rFont val="Calibri"/>
        <family val="2"/>
        <scheme val="minor"/>
      </rPr>
      <t xml:space="preserve"> durée de vie</t>
    </r>
    <r>
      <rPr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 xml:space="preserve">halogène                  </t>
    </r>
    <r>
      <rPr>
        <b/>
        <sz val="14"/>
        <color rgb="FFFF0000"/>
        <rFont val="Calibri"/>
        <family val="2"/>
        <scheme val="minor"/>
      </rPr>
      <t>donc PREVOIR changement des lampes Halogènes dans la 12ème année</t>
    </r>
  </si>
  <si>
    <r>
      <t>1000000%80=</t>
    </r>
    <r>
      <rPr>
        <b/>
        <u/>
        <sz val="11"/>
        <color rgb="FF00B0F0"/>
        <rFont val="Calibri"/>
        <family val="2"/>
        <scheme val="minor"/>
      </rPr>
      <t>1250 ans</t>
    </r>
    <r>
      <rPr>
        <sz val="11"/>
        <color theme="1"/>
        <rFont val="Calibri"/>
        <family val="2"/>
        <scheme val="minor"/>
      </rPr>
      <t xml:space="preserve"> durée de vie de la</t>
    </r>
    <r>
      <rPr>
        <b/>
        <sz val="11"/>
        <color rgb="FF00B0F0"/>
        <rFont val="Calibri"/>
        <family val="2"/>
        <scheme val="minor"/>
      </rPr>
      <t xml:space="preserve"> LED</t>
    </r>
  </si>
  <si>
    <t>****nota cas d'une piscine ClubMed: si la lampe fonctionne 10h/j sur 6 mois   cela représente 1800hde foctionnement/an</t>
  </si>
  <si>
    <t>Halogène  durée de vie 1000h/1800h=0,5 année</t>
  </si>
  <si>
    <t>Led  durée de vie 100000h/1800h=55 années</t>
  </si>
  <si>
    <r>
      <t>au premier jet , on prendrait la pompe 299</t>
    </r>
    <r>
      <rPr>
        <sz val="11"/>
        <color theme="1"/>
        <rFont val="Calibri"/>
        <family val="2"/>
      </rPr>
      <t>Є</t>
    </r>
    <r>
      <rPr>
        <sz val="11"/>
        <color theme="1"/>
        <rFont val="Calibri"/>
        <family val="2"/>
        <scheme val="minor"/>
      </rPr>
      <t>, mais sur 1 ans choisir la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n°3 malgré un plus grand débit</t>
    </r>
  </si>
  <si>
    <t>Pompe Astral Europa ( mono, 230V~,15,4m3/h18 Mce) (donnée)</t>
  </si>
  <si>
    <t>Pompe Caliente Trend    18m3/h     (donnée)</t>
  </si>
  <si>
    <t>juin à Sept</t>
  </si>
  <si>
    <t xml:space="preserve">Pompe Eurosta II    12m3/h 10 mCe 230V~   </t>
  </si>
  <si>
    <t>ON ne tiend pas compte de la duréee de vie de la pompe</t>
  </si>
  <si>
    <t>traitement  de l'eau de mai à sept inclus  14h/jour  sur 122 jours</t>
  </si>
  <si>
    <r>
      <t xml:space="preserve">0,12 </t>
    </r>
    <r>
      <rPr>
        <sz val="11"/>
        <color theme="1"/>
        <rFont val="Calibri"/>
        <family val="2"/>
      </rPr>
      <t>€</t>
    </r>
    <r>
      <rPr>
        <sz val="12.65"/>
        <color theme="1"/>
        <rFont val="Calibri"/>
        <family val="2"/>
      </rPr>
      <t>/kwH</t>
    </r>
  </si>
  <si>
    <t>Le 22/10/2020 à 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</si>
</sst>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3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454545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rgb="FF0066FF"/>
      <name val="Calibri"/>
      <family val="2"/>
      <scheme val="minor"/>
    </font>
    <font>
      <sz val="9"/>
      <color rgb="FF0066FF"/>
      <name val="Arial"/>
      <family val="2"/>
    </font>
    <font>
      <sz val="9"/>
      <name val="Arial"/>
      <family val="2"/>
    </font>
    <font>
      <sz val="11"/>
      <color theme="1"/>
      <name val="Calibri"/>
      <family val="2"/>
    </font>
    <font>
      <sz val="12.65"/>
      <color theme="1"/>
      <name val="Calibri"/>
      <family val="2"/>
    </font>
    <font>
      <b/>
      <sz val="11"/>
      <color theme="9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u/>
      <sz val="11"/>
      <color rgb="FF00B0F0"/>
      <name val="Calibri"/>
      <family val="2"/>
      <scheme val="minor"/>
    </font>
    <font>
      <sz val="9"/>
      <color rgb="FFFF0000"/>
      <name val="Arial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454545"/>
      <name val="Arial"/>
      <family val="2"/>
    </font>
    <font>
      <sz val="12"/>
      <color rgb="FF0066FF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rgb="FF0066FF"/>
      <name val="Calibri"/>
      <family val="2"/>
      <scheme val="minor"/>
    </font>
    <font>
      <b/>
      <sz val="14"/>
      <color rgb="FF0066FF"/>
      <name val="Calibri"/>
      <family val="2"/>
      <scheme val="minor"/>
    </font>
    <font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9" xfId="0" applyBorder="1"/>
    <xf numFmtId="0" fontId="0" fillId="0" borderId="8" xfId="0" applyBorder="1"/>
    <xf numFmtId="0" fontId="0" fillId="0" borderId="13" xfId="0" applyBorder="1"/>
    <xf numFmtId="0" fontId="4" fillId="0" borderId="0" xfId="1"/>
    <xf numFmtId="8" fontId="0" fillId="0" borderId="0" xfId="0" applyNumberFormat="1"/>
    <xf numFmtId="8" fontId="3" fillId="0" borderId="1" xfId="0" applyNumberFormat="1" applyFont="1" applyBorder="1"/>
    <xf numFmtId="0" fontId="0" fillId="0" borderId="19" xfId="0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8" fontId="0" fillId="0" borderId="11" xfId="0" applyNumberFormat="1" applyBorder="1"/>
    <xf numFmtId="0" fontId="3" fillId="0" borderId="12" xfId="0" applyFont="1" applyBorder="1"/>
    <xf numFmtId="8" fontId="3" fillId="0" borderId="13" xfId="0" applyNumberFormat="1" applyFont="1" applyBorder="1"/>
    <xf numFmtId="8" fontId="0" fillId="0" borderId="14" xfId="0" applyNumberFormat="1" applyBorder="1"/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wrapText="1"/>
    </xf>
    <xf numFmtId="0" fontId="5" fillId="0" borderId="13" xfId="0" applyFont="1" applyBorder="1"/>
    <xf numFmtId="0" fontId="6" fillId="0" borderId="13" xfId="1" applyFont="1" applyBorder="1"/>
    <xf numFmtId="0" fontId="7" fillId="0" borderId="19" xfId="1" applyFont="1" applyBorder="1"/>
    <xf numFmtId="0" fontId="7" fillId="0" borderId="1" xfId="0" applyFont="1" applyBorder="1"/>
    <xf numFmtId="0" fontId="7" fillId="0" borderId="1" xfId="1" applyFont="1" applyBorder="1"/>
    <xf numFmtId="0" fontId="7" fillId="0" borderId="1" xfId="1" applyFont="1" applyBorder="1" applyAlignment="1">
      <alignment wrapText="1"/>
    </xf>
    <xf numFmtId="8" fontId="12" fillId="0" borderId="11" xfId="0" applyNumberFormat="1" applyFont="1" applyBorder="1"/>
    <xf numFmtId="8" fontId="12" fillId="0" borderId="15" xfId="0" applyNumberFormat="1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/>
    </xf>
    <xf numFmtId="0" fontId="0" fillId="3" borderId="0" xfId="0" applyFill="1"/>
    <xf numFmtId="0" fontId="2" fillId="3" borderId="0" xfId="0" applyFont="1" applyFill="1" applyAlignment="1">
      <alignment horizontal="center" wrapText="1"/>
    </xf>
    <xf numFmtId="0" fontId="0" fillId="2" borderId="0" xfId="0" applyFill="1"/>
    <xf numFmtId="0" fontId="2" fillId="3" borderId="21" xfId="0" applyFont="1" applyFill="1" applyBorder="1" applyAlignment="1">
      <alignment horizontal="center"/>
    </xf>
    <xf numFmtId="0" fontId="0" fillId="4" borderId="0" xfId="0" applyFill="1"/>
    <xf numFmtId="0" fontId="21" fillId="3" borderId="0" xfId="0" applyFont="1" applyFill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0" fillId="3" borderId="6" xfId="0" applyFill="1" applyBorder="1"/>
    <xf numFmtId="0" fontId="2" fillId="3" borderId="6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top" wrapText="1"/>
    </xf>
    <xf numFmtId="164" fontId="25" fillId="0" borderId="19" xfId="0" applyNumberFormat="1" applyFont="1" applyBorder="1"/>
    <xf numFmtId="164" fontId="0" fillId="0" borderId="1" xfId="0" applyNumberFormat="1" applyBorder="1"/>
    <xf numFmtId="164" fontId="25" fillId="0" borderId="1" xfId="0" applyNumberFormat="1" applyFont="1" applyBorder="1"/>
    <xf numFmtId="0" fontId="26" fillId="0" borderId="19" xfId="1" applyFont="1" applyBorder="1"/>
    <xf numFmtId="0" fontId="26" fillId="0" borderId="1" xfId="0" applyFont="1" applyBorder="1"/>
    <xf numFmtId="8" fontId="27" fillId="0" borderId="11" xfId="0" applyNumberFormat="1" applyFont="1" applyBorder="1"/>
    <xf numFmtId="8" fontId="0" fillId="7" borderId="0" xfId="0" applyNumberFormat="1" applyFill="1"/>
    <xf numFmtId="8" fontId="22" fillId="7" borderId="11" xfId="0" applyNumberFormat="1" applyFont="1" applyFill="1" applyBorder="1"/>
    <xf numFmtId="0" fontId="26" fillId="0" borderId="22" xfId="0" applyFont="1" applyBorder="1"/>
    <xf numFmtId="0" fontId="7" fillId="0" borderId="22" xfId="1" applyFont="1" applyFill="1" applyBorder="1"/>
    <xf numFmtId="164" fontId="25" fillId="0" borderId="22" xfId="0" applyNumberFormat="1" applyFont="1" applyBorder="1"/>
    <xf numFmtId="0" fontId="0" fillId="0" borderId="22" xfId="0" applyBorder="1"/>
    <xf numFmtId="8" fontId="22" fillId="0" borderId="23" xfId="0" applyNumberFormat="1" applyFont="1" applyBorder="1"/>
    <xf numFmtId="0" fontId="0" fillId="0" borderId="0" xfId="0" applyAlignment="1">
      <alignment horizontal="center"/>
    </xf>
    <xf numFmtId="0" fontId="2" fillId="9" borderId="6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0" fillId="3" borderId="0" xfId="0" applyFill="1" applyAlignment="1">
      <alignment wrapText="1"/>
    </xf>
    <xf numFmtId="0" fontId="2" fillId="9" borderId="0" xfId="0" applyFont="1" applyFill="1" applyAlignment="1">
      <alignment horizontal="center" wrapText="1"/>
    </xf>
    <xf numFmtId="8" fontId="15" fillId="7" borderId="0" xfId="0" applyNumberFormat="1" applyFont="1" applyFill="1"/>
    <xf numFmtId="8" fontId="24" fillId="0" borderId="0" xfId="0" applyNumberFormat="1" applyFont="1"/>
    <xf numFmtId="8" fontId="29" fillId="0" borderId="0" xfId="0" applyNumberFormat="1" applyFont="1"/>
    <xf numFmtId="8" fontId="30" fillId="0" borderId="0" xfId="0" applyNumberFormat="1" applyFont="1"/>
    <xf numFmtId="8" fontId="31" fillId="0" borderId="0" xfId="0" applyNumberFormat="1" applyFont="1"/>
    <xf numFmtId="0" fontId="2" fillId="0" borderId="0" xfId="0" applyFont="1" applyAlignment="1">
      <alignment horizontal="center" wrapText="1"/>
    </xf>
    <xf numFmtId="0" fontId="0" fillId="5" borderId="0" xfId="0" applyFill="1"/>
    <xf numFmtId="0" fontId="15" fillId="7" borderId="0" xfId="0" applyFont="1" applyFill="1"/>
    <xf numFmtId="8" fontId="0" fillId="10" borderId="0" xfId="0" applyNumberFormat="1" applyFill="1"/>
    <xf numFmtId="8" fontId="0" fillId="3" borderId="0" xfId="0" applyNumberFormat="1" applyFill="1"/>
    <xf numFmtId="8" fontId="0" fillId="5" borderId="0" xfId="0" applyNumberFormat="1" applyFill="1"/>
    <xf numFmtId="8" fontId="0" fillId="2" borderId="0" xfId="0" applyNumberFormat="1" applyFill="1"/>
    <xf numFmtId="0" fontId="0" fillId="11" borderId="0" xfId="0" applyFill="1"/>
    <xf numFmtId="0" fontId="3" fillId="0" borderId="10" xfId="0" applyFont="1" applyBorder="1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3" borderId="20" xfId="0" applyFont="1" applyFill="1" applyBorder="1"/>
    <xf numFmtId="0" fontId="0" fillId="3" borderId="19" xfId="0" applyFill="1" applyBorder="1"/>
    <xf numFmtId="0" fontId="3" fillId="6" borderId="20" xfId="0" applyFont="1" applyFill="1" applyBorder="1"/>
    <xf numFmtId="0" fontId="0" fillId="6" borderId="19" xfId="0" applyFill="1" applyBorder="1"/>
    <xf numFmtId="0" fontId="3" fillId="8" borderId="20" xfId="0" applyFont="1" applyFill="1" applyBorder="1"/>
    <xf numFmtId="0" fontId="0" fillId="8" borderId="19" xfId="0" applyFill="1" applyBorder="1"/>
    <xf numFmtId="0" fontId="3" fillId="7" borderId="10" xfId="0" applyFont="1" applyFill="1" applyBorder="1"/>
    <xf numFmtId="0" fontId="0" fillId="7" borderId="1" xfId="0" applyFill="1" applyBorder="1"/>
    <xf numFmtId="0" fontId="3" fillId="0" borderId="24" xfId="0" applyFont="1" applyBorder="1"/>
    <xf numFmtId="0" fontId="0" fillId="0" borderId="25" xfId="0" applyBorder="1"/>
    <xf numFmtId="0" fontId="0" fillId="0" borderId="26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99FF66"/>
      <color rgb="FF8FBCFF"/>
      <color rgb="FFFFD3A7"/>
      <color rgb="FF969696"/>
      <color rgb="FF0066FF"/>
      <color rgb="FF777777"/>
      <color rgb="FFFF79D6"/>
      <color rgb="FFFF9933"/>
      <color rgb="FFD0F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8333506229945"/>
          <c:y val="4.6540832410491111E-2"/>
          <c:w val="0.6994259541931499"/>
          <c:h val="0.8955042223159857"/>
        </c:manualLayout>
      </c:layout>
      <c:scatterChart>
        <c:scatterStyle val="smoothMarker"/>
        <c:varyColors val="0"/>
        <c:ser>
          <c:idx val="0"/>
          <c:order val="0"/>
          <c:tx>
            <c:v>692 €</c:v>
          </c:tx>
          <c:spPr>
            <a:ln>
              <a:solidFill>
                <a:srgbClr val="00FF00"/>
              </a:solidFill>
            </a:ln>
          </c:spPr>
          <c:marker>
            <c:symbol val="none"/>
          </c:marker>
          <c:xVal>
            <c:numRef>
              <c:f>Feuil1!$U$9:$AO$9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Feuil1!$U$10:$AO$10</c:f>
              <c:numCache>
                <c:formatCode>"€"#,##0.00_);[Red]\("€"#,##0.00\)</c:formatCode>
                <c:ptCount val="21"/>
                <c:pt idx="0">
                  <c:v>692.4</c:v>
                </c:pt>
                <c:pt idx="1">
                  <c:v>805.53791999999999</c:v>
                </c:pt>
                <c:pt idx="2">
                  <c:v>918.67583999999999</c:v>
                </c:pt>
                <c:pt idx="3">
                  <c:v>1031.81376</c:v>
                </c:pt>
                <c:pt idx="4">
                  <c:v>1144.9516800000001</c:v>
                </c:pt>
                <c:pt idx="5">
                  <c:v>1258.0896</c:v>
                </c:pt>
                <c:pt idx="6">
                  <c:v>1371.2275199999999</c:v>
                </c:pt>
                <c:pt idx="7">
                  <c:v>1484.36544</c:v>
                </c:pt>
                <c:pt idx="8">
                  <c:v>1597.5033600000002</c:v>
                </c:pt>
                <c:pt idx="9">
                  <c:v>1710.6412800000001</c:v>
                </c:pt>
                <c:pt idx="10">
                  <c:v>1823.7791999999999</c:v>
                </c:pt>
                <c:pt idx="11">
                  <c:v>1936.9171200000001</c:v>
                </c:pt>
                <c:pt idx="12">
                  <c:v>2050.0550400000002</c:v>
                </c:pt>
                <c:pt idx="13">
                  <c:v>2163.1929600000003</c:v>
                </c:pt>
                <c:pt idx="14">
                  <c:v>2276.33088</c:v>
                </c:pt>
                <c:pt idx="15">
                  <c:v>2389.4688000000001</c:v>
                </c:pt>
                <c:pt idx="16">
                  <c:v>2502.6067200000002</c:v>
                </c:pt>
                <c:pt idx="17">
                  <c:v>2615.7446400000003</c:v>
                </c:pt>
                <c:pt idx="18">
                  <c:v>2728.88256</c:v>
                </c:pt>
                <c:pt idx="19">
                  <c:v>2842.0204800000001</c:v>
                </c:pt>
                <c:pt idx="20">
                  <c:v>2955.1584000000003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C36-4D42-AA3C-18578E16DC01}"/>
            </c:ext>
          </c:extLst>
        </c:ser>
        <c:ser>
          <c:idx val="1"/>
          <c:order val="1"/>
          <c:tx>
            <c:v>403 €</c:v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xVal>
            <c:numRef>
              <c:f>Feuil1!$U$9:$AO$9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Feuil1!$U$11:$AO$11</c:f>
              <c:numCache>
                <c:formatCode>"€"#,##0.00_);[Red]\("€"#,##0.00\)</c:formatCode>
                <c:ptCount val="21"/>
                <c:pt idx="0">
                  <c:v>403</c:v>
                </c:pt>
                <c:pt idx="1">
                  <c:v>553.85055999999997</c:v>
                </c:pt>
                <c:pt idx="2">
                  <c:v>704.70111999999995</c:v>
                </c:pt>
                <c:pt idx="3">
                  <c:v>855.55168000000003</c:v>
                </c:pt>
                <c:pt idx="4">
                  <c:v>1006.40224</c:v>
                </c:pt>
                <c:pt idx="5">
                  <c:v>1157.2528</c:v>
                </c:pt>
                <c:pt idx="6">
                  <c:v>1308.1033600000001</c:v>
                </c:pt>
                <c:pt idx="7">
                  <c:v>1458.9539199999999</c:v>
                </c:pt>
                <c:pt idx="8">
                  <c:v>1609.80448</c:v>
                </c:pt>
                <c:pt idx="9">
                  <c:v>1760.6550400000001</c:v>
                </c:pt>
                <c:pt idx="10">
                  <c:v>1911.5056</c:v>
                </c:pt>
                <c:pt idx="11">
                  <c:v>2062.3561600000003</c:v>
                </c:pt>
                <c:pt idx="12">
                  <c:v>2213.2067200000001</c:v>
                </c:pt>
                <c:pt idx="13">
                  <c:v>2364.05728</c:v>
                </c:pt>
                <c:pt idx="14">
                  <c:v>2514.9078399999999</c:v>
                </c:pt>
                <c:pt idx="15">
                  <c:v>2665.7584000000002</c:v>
                </c:pt>
                <c:pt idx="16">
                  <c:v>2816.60896</c:v>
                </c:pt>
                <c:pt idx="17">
                  <c:v>2967.4595199999999</c:v>
                </c:pt>
                <c:pt idx="18">
                  <c:v>3118.3100800000002</c:v>
                </c:pt>
                <c:pt idx="19">
                  <c:v>3269.1606400000001</c:v>
                </c:pt>
                <c:pt idx="20">
                  <c:v>3420.0111999999999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C36-4D42-AA3C-18578E16DC01}"/>
            </c:ext>
          </c:extLst>
        </c:ser>
        <c:ser>
          <c:idx val="2"/>
          <c:order val="2"/>
          <c:tx>
            <c:v>353 €</c:v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xVal>
            <c:numRef>
              <c:f>Feuil1!$U$9:$AO$9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Feuil1!$U$12:$AO$12</c:f>
              <c:numCache>
                <c:formatCode>"€"#,##0.00_);[Red]\("€"#,##0.00\)</c:formatCode>
                <c:ptCount val="21"/>
                <c:pt idx="0">
                  <c:v>353</c:v>
                </c:pt>
                <c:pt idx="1">
                  <c:v>503.85055999999997</c:v>
                </c:pt>
                <c:pt idx="2">
                  <c:v>654.70111999999995</c:v>
                </c:pt>
                <c:pt idx="3">
                  <c:v>805.55168000000003</c:v>
                </c:pt>
                <c:pt idx="4">
                  <c:v>956.40224000000001</c:v>
                </c:pt>
                <c:pt idx="5">
                  <c:v>1107.2528</c:v>
                </c:pt>
                <c:pt idx="6">
                  <c:v>1258.1033600000001</c:v>
                </c:pt>
                <c:pt idx="7">
                  <c:v>1408.9539199999999</c:v>
                </c:pt>
                <c:pt idx="8">
                  <c:v>1559.80448</c:v>
                </c:pt>
                <c:pt idx="9">
                  <c:v>1710.6550400000001</c:v>
                </c:pt>
                <c:pt idx="10">
                  <c:v>1861.5056</c:v>
                </c:pt>
                <c:pt idx="11">
                  <c:v>2012.35616</c:v>
                </c:pt>
                <c:pt idx="12">
                  <c:v>2163.2067200000001</c:v>
                </c:pt>
                <c:pt idx="13">
                  <c:v>2314.05728</c:v>
                </c:pt>
                <c:pt idx="14">
                  <c:v>2464.9078399999999</c:v>
                </c:pt>
                <c:pt idx="15">
                  <c:v>2615.7584000000002</c:v>
                </c:pt>
                <c:pt idx="16">
                  <c:v>2766.60896</c:v>
                </c:pt>
                <c:pt idx="17">
                  <c:v>2917.4595199999999</c:v>
                </c:pt>
                <c:pt idx="18">
                  <c:v>3068.3100800000002</c:v>
                </c:pt>
                <c:pt idx="19">
                  <c:v>3219.1606400000001</c:v>
                </c:pt>
                <c:pt idx="20">
                  <c:v>3370.0111999999999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C36-4D42-AA3C-18578E16DC01}"/>
            </c:ext>
          </c:extLst>
        </c:ser>
        <c:ser>
          <c:idx val="3"/>
          <c:order val="3"/>
          <c:tx>
            <c:v>299 €</c:v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xVal>
            <c:numRef>
              <c:f>Feuil1!$U$9:$AO$9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xVal>
          <c:yVal>
            <c:numRef>
              <c:f>Feuil1!$U$13:$AO$13</c:f>
              <c:numCache>
                <c:formatCode>"€"#,##0.00_);[Red]\("€"#,##0.00\)</c:formatCode>
                <c:ptCount val="21"/>
                <c:pt idx="0">
                  <c:v>299</c:v>
                </c:pt>
                <c:pt idx="1">
                  <c:v>525.27584000000002</c:v>
                </c:pt>
                <c:pt idx="2">
                  <c:v>751.55168000000003</c:v>
                </c:pt>
                <c:pt idx="3">
                  <c:v>977.82752000000005</c:v>
                </c:pt>
                <c:pt idx="4">
                  <c:v>1204.1033600000001</c:v>
                </c:pt>
                <c:pt idx="5">
                  <c:v>1430.3792000000001</c:v>
                </c:pt>
                <c:pt idx="6">
                  <c:v>1656.6550400000001</c:v>
                </c:pt>
                <c:pt idx="7">
                  <c:v>1882.9308800000001</c:v>
                </c:pt>
                <c:pt idx="8">
                  <c:v>2109.2067200000001</c:v>
                </c:pt>
                <c:pt idx="9">
                  <c:v>2335.4825600000004</c:v>
                </c:pt>
                <c:pt idx="10">
                  <c:v>2561.7584000000002</c:v>
                </c:pt>
                <c:pt idx="11">
                  <c:v>2788.03424</c:v>
                </c:pt>
                <c:pt idx="12">
                  <c:v>3014.3100800000002</c:v>
                </c:pt>
                <c:pt idx="13">
                  <c:v>3240.5859200000004</c:v>
                </c:pt>
                <c:pt idx="14">
                  <c:v>3466.8617600000002</c:v>
                </c:pt>
                <c:pt idx="15">
                  <c:v>3693.1376</c:v>
                </c:pt>
                <c:pt idx="16">
                  <c:v>3919.4134400000003</c:v>
                </c:pt>
                <c:pt idx="17">
                  <c:v>4145.6892800000005</c:v>
                </c:pt>
                <c:pt idx="18">
                  <c:v>4371.9651200000008</c:v>
                </c:pt>
                <c:pt idx="19">
                  <c:v>4598.2409600000001</c:v>
                </c:pt>
                <c:pt idx="20">
                  <c:v>4824.5168000000003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C36-4D42-AA3C-18578E16D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237760"/>
        <c:axId val="151239296"/>
      </c:scatterChart>
      <c:valAx>
        <c:axId val="151237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1239296"/>
        <c:crosses val="autoZero"/>
        <c:crossBetween val="midCat"/>
      </c:valAx>
      <c:valAx>
        <c:axId val="151239296"/>
        <c:scaling>
          <c:orientation val="minMax"/>
        </c:scaling>
        <c:delete val="0"/>
        <c:axPos val="l"/>
        <c:majorGridlines/>
        <c:numFmt formatCode="&quot;€&quot;#,##0.00_);[Red]\(&quot;€&quot;#,##0.00\)" sourceLinked="1"/>
        <c:majorTickMark val="out"/>
        <c:minorTickMark val="none"/>
        <c:tickLblPos val="nextTo"/>
        <c:crossAx val="151237760"/>
        <c:crosses val="autoZero"/>
        <c:crossBetween val="midCat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292215</xdr:colOff>
      <xdr:row>14</xdr:row>
      <xdr:rowOff>61291</xdr:rowOff>
    </xdr:from>
    <xdr:to>
      <xdr:col>28</xdr:col>
      <xdr:colOff>559076</xdr:colOff>
      <xdr:row>25</xdr:row>
      <xdr:rowOff>143521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0.37737</cdr:x>
      <cdr:y>0.64537</cdr:y>
    </cdr:from>
    <cdr:to>
      <cdr:x>0.38025</cdr:x>
      <cdr:y>0.93975</cdr:y>
    </cdr:to>
    <cdr:cxnSp macro="">
      <cdr:nvCxnSpPr>
        <cdr:cNvPr id="3" name="Connecteur droit 2">
          <a:extLst xmlns:a="http://schemas.openxmlformats.org/drawingml/2006/main">
            <a:ext uri="{FF2B5EF4-FFF2-40B4-BE49-F238E27FC236}">
              <a16:creationId xmlns:a16="http://schemas.microsoft.com/office/drawing/2014/main" id="{8BC31A92-2C80-2C13-95C3-D40272DDE220}"/>
            </a:ext>
          </a:extLst>
        </cdr:cNvPr>
        <cdr:cNvCxnSpPr/>
      </cdr:nvCxnSpPr>
      <cdr:spPr>
        <a:xfrm xmlns:a="http://schemas.openxmlformats.org/drawingml/2006/main" flipV="1">
          <a:off x="2163579" y="2832652"/>
          <a:ext cx="16565" cy="1292087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0.39759</cdr:x>
      <cdr:y>0.82087</cdr:y>
    </cdr:from>
    <cdr:to>
      <cdr:x>0.51316</cdr:x>
      <cdr:y>0.88314</cdr:y>
    </cdr:to>
    <cdr:sp macro="" textlink="">
      <cdr:nvSpPr>
        <cdr:cNvPr id="4" name="ZoneTexte 3"/>
        <cdr:cNvSpPr txBox="1"/>
      </cdr:nvSpPr>
      <cdr:spPr>
        <a:xfrm xmlns:a="http://schemas.openxmlformats.org/drawingml/2006/main">
          <a:off x="2279535" y="3602935"/>
          <a:ext cx="662609" cy="2733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r-FR" sz="1100"/>
            <a:t>9  an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29"/>
  <sheetViews>
    <sheetView tabSelected="1" zoomScale="85" zoomScaleNormal="85" zoomScaleSheetLayoutView="115" workbookViewId="0">
      <selection activeCell="T37" sqref="T37"/>
    </sheetView>
  </sheetViews>
  <sheetFormatPr baseColWidth="10" defaultRowHeight="15" x14ac:dyDescent="0.25"/>
  <cols>
    <col min="1" max="1" width="13.42578125" customWidth="1"/>
    <col min="2" max="2" width="20" customWidth="1"/>
    <col min="3" max="3" width="15.42578125" customWidth="1"/>
    <col min="5" max="5" width="13" customWidth="1"/>
    <col min="6" max="6" width="13.42578125" customWidth="1"/>
    <col min="7" max="7" width="8.7109375" customWidth="1"/>
    <col min="8" max="8" width="12.7109375" customWidth="1"/>
    <col min="9" max="9" width="29.85546875" customWidth="1"/>
    <col min="10" max="10" width="17.28515625" customWidth="1"/>
    <col min="11" max="11" width="15.28515625" customWidth="1"/>
    <col min="12" max="12" width="12.28515625" customWidth="1"/>
    <col min="13" max="14" width="13.140625" customWidth="1"/>
    <col min="15" max="15" width="16.140625" customWidth="1"/>
    <col min="16" max="16" width="17.5703125" customWidth="1"/>
    <col min="17" max="18" width="16" customWidth="1"/>
    <col min="19" max="19" width="14.42578125" customWidth="1"/>
    <col min="20" max="20" width="11.42578125" customWidth="1"/>
    <col min="22" max="22" width="13.42578125" customWidth="1"/>
  </cols>
  <sheetData>
    <row r="1" spans="1:41" x14ac:dyDescent="0.25">
      <c r="A1" s="80"/>
      <c r="B1" s="81"/>
      <c r="C1" s="2"/>
      <c r="D1" s="2"/>
      <c r="E1" s="2"/>
      <c r="F1" s="2"/>
      <c r="G1" s="2"/>
      <c r="H1" s="3" t="s">
        <v>0</v>
      </c>
    </row>
    <row r="2" spans="1:41" x14ac:dyDescent="0.25">
      <c r="A2" s="82"/>
      <c r="B2" s="83"/>
      <c r="H2" s="4"/>
    </row>
    <row r="3" spans="1:41" ht="18.75" x14ac:dyDescent="0.3">
      <c r="A3" s="5" t="s">
        <v>55</v>
      </c>
      <c r="F3" s="77" t="s">
        <v>56</v>
      </c>
      <c r="G3" s="77"/>
      <c r="H3" s="4"/>
      <c r="I3" s="30" t="s">
        <v>48</v>
      </c>
      <c r="J3" s="30"/>
      <c r="K3" s="30"/>
      <c r="L3" s="30"/>
      <c r="M3" s="30"/>
      <c r="N3" s="30"/>
      <c r="O3" s="30"/>
      <c r="P3" s="30"/>
      <c r="Q3" s="30"/>
      <c r="R3" s="30"/>
    </row>
    <row r="4" spans="1:41" x14ac:dyDescent="0.25">
      <c r="A4" s="5" t="s">
        <v>54</v>
      </c>
      <c r="H4" s="4"/>
      <c r="T4" s="8"/>
      <c r="U4" s="8"/>
    </row>
    <row r="5" spans="1:41" x14ac:dyDescent="0.25">
      <c r="A5" s="5" t="s">
        <v>18</v>
      </c>
      <c r="B5" t="s">
        <v>33</v>
      </c>
      <c r="H5" s="4"/>
      <c r="I5" s="30" t="s">
        <v>19</v>
      </c>
      <c r="J5" s="30"/>
      <c r="K5" s="30"/>
      <c r="L5" s="30"/>
      <c r="M5" s="30"/>
      <c r="N5" s="30"/>
      <c r="O5" s="30"/>
      <c r="T5" s="8"/>
      <c r="U5" s="8"/>
    </row>
    <row r="6" spans="1:41" x14ac:dyDescent="0.25">
      <c r="A6" s="5" t="s">
        <v>14</v>
      </c>
      <c r="B6" t="s">
        <v>15</v>
      </c>
      <c r="H6" s="4"/>
      <c r="T6" s="8"/>
      <c r="U6" s="8"/>
    </row>
    <row r="7" spans="1:41" ht="28.5" x14ac:dyDescent="0.25">
      <c r="A7" s="76" t="s">
        <v>6</v>
      </c>
      <c r="B7" s="77"/>
      <c r="C7" s="77"/>
      <c r="D7" s="77"/>
      <c r="E7" s="77"/>
      <c r="F7" s="77"/>
      <c r="G7" s="77"/>
      <c r="H7" s="78"/>
      <c r="I7" t="s">
        <v>51</v>
      </c>
      <c r="J7" s="28" t="s">
        <v>53</v>
      </c>
      <c r="K7" s="28"/>
      <c r="L7" s="28"/>
      <c r="M7" s="28"/>
      <c r="N7" s="28"/>
      <c r="O7" s="28"/>
      <c r="P7" s="28"/>
      <c r="T7" s="8"/>
      <c r="U7" s="8"/>
    </row>
    <row r="8" spans="1:41" ht="15.75" thickBot="1" x14ac:dyDescent="0.3">
      <c r="A8" s="5"/>
      <c r="H8" s="4"/>
      <c r="I8" t="s">
        <v>31</v>
      </c>
    </row>
    <row r="9" spans="1:41" ht="30.75" thickBot="1" x14ac:dyDescent="0.3">
      <c r="A9" s="84" t="s">
        <v>1</v>
      </c>
      <c r="B9" s="85"/>
      <c r="C9" s="85"/>
      <c r="D9" s="18" t="s">
        <v>7</v>
      </c>
      <c r="E9" s="18" t="s">
        <v>8</v>
      </c>
      <c r="F9" s="11" t="s">
        <v>3</v>
      </c>
      <c r="G9" s="11" t="s">
        <v>2</v>
      </c>
      <c r="H9" s="27" t="s">
        <v>4</v>
      </c>
      <c r="I9" s="34" t="s">
        <v>16</v>
      </c>
      <c r="J9" s="35" t="s">
        <v>34</v>
      </c>
      <c r="K9" s="54" t="s">
        <v>35</v>
      </c>
      <c r="L9" s="36" t="s">
        <v>26</v>
      </c>
      <c r="M9" s="36" t="s">
        <v>20</v>
      </c>
      <c r="N9" s="36" t="s">
        <v>22</v>
      </c>
      <c r="O9" s="36" t="s">
        <v>36</v>
      </c>
      <c r="P9" s="36" t="s">
        <v>17</v>
      </c>
      <c r="Q9" s="36" t="s">
        <v>23</v>
      </c>
      <c r="R9" s="36" t="s">
        <v>24</v>
      </c>
      <c r="S9" s="38" t="s">
        <v>25</v>
      </c>
      <c r="U9">
        <v>0</v>
      </c>
      <c r="V9">
        <v>1</v>
      </c>
      <c r="W9">
        <v>2</v>
      </c>
      <c r="X9">
        <v>3</v>
      </c>
      <c r="Y9">
        <v>4</v>
      </c>
      <c r="Z9">
        <v>5</v>
      </c>
      <c r="AA9">
        <v>6</v>
      </c>
      <c r="AB9">
        <v>7</v>
      </c>
      <c r="AC9">
        <v>8</v>
      </c>
      <c r="AD9">
        <v>9</v>
      </c>
      <c r="AE9">
        <v>10</v>
      </c>
      <c r="AF9">
        <v>11</v>
      </c>
      <c r="AG9">
        <v>12</v>
      </c>
      <c r="AH9">
        <v>13</v>
      </c>
      <c r="AI9">
        <v>14</v>
      </c>
      <c r="AJ9">
        <v>15</v>
      </c>
      <c r="AK9">
        <v>16</v>
      </c>
      <c r="AL9">
        <v>17</v>
      </c>
      <c r="AM9">
        <v>18</v>
      </c>
      <c r="AN9">
        <v>19</v>
      </c>
      <c r="AO9">
        <v>20</v>
      </c>
    </row>
    <row r="10" spans="1:41" ht="15.75" x14ac:dyDescent="0.25">
      <c r="A10" s="86" t="s">
        <v>52</v>
      </c>
      <c r="B10" s="87"/>
      <c r="C10" s="87"/>
      <c r="D10" s="43">
        <v>0.75</v>
      </c>
      <c r="E10" s="21">
        <v>12</v>
      </c>
      <c r="F10" s="40">
        <v>692.4</v>
      </c>
      <c r="G10" s="10">
        <v>1</v>
      </c>
      <c r="H10" s="45">
        <f t="shared" ref="H10:H12" si="0">F10*G10</f>
        <v>692.4</v>
      </c>
      <c r="I10" s="37">
        <f>D10*0.736*0.12*14</f>
        <v>0.92736000000000007</v>
      </c>
      <c r="J10">
        <f>122*I10</f>
        <v>113.13792000000001</v>
      </c>
      <c r="K10" s="8">
        <f>H10+J10</f>
        <v>805.53791999999999</v>
      </c>
      <c r="L10" s="8">
        <f>H10+J10*3</f>
        <v>1031.81376</v>
      </c>
      <c r="M10" s="8">
        <f>H10+J10*5</f>
        <v>1258.0896</v>
      </c>
      <c r="N10" s="8">
        <f>H10+J10*6</f>
        <v>1371.2275199999999</v>
      </c>
      <c r="O10" s="46">
        <f>J10*9+H10</f>
        <v>1710.6412800000001</v>
      </c>
      <c r="P10" s="46">
        <f>H10+J10*10</f>
        <v>1823.7791999999999</v>
      </c>
      <c r="Q10" s="46">
        <f>H10+J10*13</f>
        <v>2163.1929600000003</v>
      </c>
      <c r="R10" s="46">
        <f>H10+J10*15</f>
        <v>2389.4688000000001</v>
      </c>
      <c r="S10" s="46">
        <f>H10+J10*20</f>
        <v>2955.1584000000003</v>
      </c>
      <c r="U10" s="46">
        <f>H10</f>
        <v>692.4</v>
      </c>
      <c r="V10" s="8">
        <f>$U$10+$J$10*V9</f>
        <v>805.53791999999999</v>
      </c>
      <c r="W10" s="8">
        <f t="shared" ref="W10:Y10" si="1">$U$10+$J$10*W9</f>
        <v>918.67583999999999</v>
      </c>
      <c r="X10" s="8">
        <f t="shared" si="1"/>
        <v>1031.81376</v>
      </c>
      <c r="Y10" s="8">
        <f t="shared" si="1"/>
        <v>1144.9516800000001</v>
      </c>
      <c r="Z10" s="8">
        <f t="shared" ref="Z10" si="2">$U$10+$J$10*Z9</f>
        <v>1258.0896</v>
      </c>
      <c r="AA10" s="8">
        <f t="shared" ref="AA10:AB10" si="3">$U$10+$J$10*AA9</f>
        <v>1371.2275199999999</v>
      </c>
      <c r="AB10" s="8">
        <f t="shared" si="3"/>
        <v>1484.36544</v>
      </c>
      <c r="AC10" s="8">
        <f>$U$10+$J$10*AC9</f>
        <v>1597.5033600000002</v>
      </c>
      <c r="AD10" s="69">
        <f t="shared" ref="AD10" si="4">$U$10+$J$10*AD9</f>
        <v>1710.6412800000001</v>
      </c>
      <c r="AE10" s="69">
        <f t="shared" ref="AE10" si="5">$U$10+$J$10*AE9</f>
        <v>1823.7791999999999</v>
      </c>
      <c r="AF10" s="69">
        <f t="shared" ref="AF10" si="6">$U$10+$J$10*AF9</f>
        <v>1936.9171200000001</v>
      </c>
      <c r="AG10" s="69">
        <f t="shared" ref="AG10" si="7">$U$10+$J$10*AG9</f>
        <v>2050.0550400000002</v>
      </c>
      <c r="AH10" s="69">
        <f t="shared" ref="AH10" si="8">$U$10+$J$10*AH9</f>
        <v>2163.1929600000003</v>
      </c>
      <c r="AI10" s="69">
        <f t="shared" ref="AI10" si="9">$U$10+$J$10*AI9</f>
        <v>2276.33088</v>
      </c>
      <c r="AJ10" s="69">
        <f t="shared" ref="AJ10" si="10">$U$10+$J$10*AJ9</f>
        <v>2389.4688000000001</v>
      </c>
      <c r="AK10" s="69">
        <f t="shared" ref="AK10" si="11">$U$10+$J$10*AK9</f>
        <v>2502.6067200000002</v>
      </c>
      <c r="AL10" s="69">
        <f t="shared" ref="AL10" si="12">$U$10+$J$10*AL9</f>
        <v>2615.7446400000003</v>
      </c>
      <c r="AM10" s="69">
        <f t="shared" ref="AM10" si="13">$U$10+$J$10*AM9</f>
        <v>2728.88256</v>
      </c>
      <c r="AN10" s="69">
        <f t="shared" ref="AN10" si="14">$U$10+$J$10*AN9</f>
        <v>2842.0204800000001</v>
      </c>
      <c r="AO10" s="69">
        <f t="shared" ref="AO10" si="15">$U$10+$J$10*AO9</f>
        <v>2955.1584000000003</v>
      </c>
    </row>
    <row r="11" spans="1:41" ht="15.75" x14ac:dyDescent="0.25">
      <c r="A11" s="88" t="s">
        <v>30</v>
      </c>
      <c r="B11" s="89"/>
      <c r="C11" s="89"/>
      <c r="D11" s="44">
        <v>1</v>
      </c>
      <c r="E11" s="23">
        <v>14</v>
      </c>
      <c r="F11" s="41">
        <v>403</v>
      </c>
      <c r="G11" s="1">
        <v>1</v>
      </c>
      <c r="H11" s="45">
        <f t="shared" si="0"/>
        <v>403</v>
      </c>
      <c r="I11" s="37">
        <f>D11*0.736*0.12*14</f>
        <v>1.23648</v>
      </c>
      <c r="J11">
        <f t="shared" ref="J11:J13" si="16">122*I11</f>
        <v>150.85056</v>
      </c>
      <c r="K11" s="8">
        <f>H11+J11</f>
        <v>553.85055999999997</v>
      </c>
      <c r="L11" s="8">
        <f>H11+J11*3</f>
        <v>855.55168000000003</v>
      </c>
      <c r="M11" s="8">
        <f>H11+J11*5</f>
        <v>1157.2528</v>
      </c>
      <c r="N11" s="8">
        <f>H11+J11*6</f>
        <v>1308.1033600000001</v>
      </c>
      <c r="O11" s="8">
        <f>J11*9+H11</f>
        <v>1760.6550400000001</v>
      </c>
      <c r="P11" s="8">
        <f t="shared" ref="P11:P13" si="17">H11+J11*10</f>
        <v>1911.5056</v>
      </c>
      <c r="Q11" s="8">
        <f t="shared" ref="Q11:Q13" si="18">H11+J11*13</f>
        <v>2364.05728</v>
      </c>
      <c r="R11" s="8">
        <f t="shared" ref="R11:R13" si="19">H11+J11*15</f>
        <v>2665.7584000000002</v>
      </c>
      <c r="S11" s="8">
        <f t="shared" ref="S11:S13" si="20">H11+J11*20</f>
        <v>3420.0111999999999</v>
      </c>
      <c r="U11" s="66">
        <f t="shared" ref="U11:U13" si="21">H11</f>
        <v>403</v>
      </c>
      <c r="V11" s="8">
        <f>$U$11+$J$11*V9</f>
        <v>553.85055999999997</v>
      </c>
      <c r="W11" s="8">
        <f>$U$11+$J$11*W9</f>
        <v>704.70111999999995</v>
      </c>
      <c r="X11" s="8">
        <f>$U$11+$J$11*X9</f>
        <v>855.55168000000003</v>
      </c>
      <c r="Y11" s="8">
        <f t="shared" ref="Y11:AO11" si="22">$U$11+$J$11*Y9</f>
        <v>1006.40224</v>
      </c>
      <c r="Z11" s="8">
        <f t="shared" si="22"/>
        <v>1157.2528</v>
      </c>
      <c r="AA11" s="8">
        <f t="shared" si="22"/>
        <v>1308.1033600000001</v>
      </c>
      <c r="AB11" s="8">
        <f t="shared" si="22"/>
        <v>1458.9539199999999</v>
      </c>
      <c r="AC11" s="8">
        <f t="shared" si="22"/>
        <v>1609.80448</v>
      </c>
      <c r="AD11" s="8">
        <f t="shared" si="22"/>
        <v>1760.6550400000001</v>
      </c>
      <c r="AE11" s="8">
        <f t="shared" si="22"/>
        <v>1911.5056</v>
      </c>
      <c r="AF11" s="8">
        <f t="shared" si="22"/>
        <v>2062.3561600000003</v>
      </c>
      <c r="AG11" s="8">
        <f t="shared" si="22"/>
        <v>2213.2067200000001</v>
      </c>
      <c r="AH11" s="8">
        <f t="shared" si="22"/>
        <v>2364.05728</v>
      </c>
      <c r="AI11" s="8">
        <f t="shared" si="22"/>
        <v>2514.9078399999999</v>
      </c>
      <c r="AJ11" s="8">
        <f t="shared" si="22"/>
        <v>2665.7584000000002</v>
      </c>
      <c r="AK11" s="8">
        <f t="shared" si="22"/>
        <v>2816.60896</v>
      </c>
      <c r="AL11" s="8">
        <f t="shared" si="22"/>
        <v>2967.4595199999999</v>
      </c>
      <c r="AM11" s="8">
        <f t="shared" si="22"/>
        <v>3118.3100800000002</v>
      </c>
      <c r="AN11" s="8">
        <f t="shared" si="22"/>
        <v>3269.1606400000001</v>
      </c>
      <c r="AO11" s="8">
        <f t="shared" si="22"/>
        <v>3420.0111999999999</v>
      </c>
    </row>
    <row r="12" spans="1:41" ht="15.75" x14ac:dyDescent="0.25">
      <c r="A12" s="90" t="s">
        <v>49</v>
      </c>
      <c r="B12" s="91"/>
      <c r="C12" s="91"/>
      <c r="D12" s="44">
        <v>1</v>
      </c>
      <c r="E12" s="23">
        <v>15.4</v>
      </c>
      <c r="F12" s="42">
        <v>353</v>
      </c>
      <c r="G12" s="1">
        <v>1</v>
      </c>
      <c r="H12" s="45">
        <f t="shared" si="0"/>
        <v>353</v>
      </c>
      <c r="I12" s="37">
        <f>D12*0.736*0.12*14</f>
        <v>1.23648</v>
      </c>
      <c r="J12">
        <f t="shared" si="16"/>
        <v>150.85056</v>
      </c>
      <c r="K12" s="46">
        <f>H12+J12</f>
        <v>503.85055999999997</v>
      </c>
      <c r="L12" s="46">
        <f>H12+J12*3</f>
        <v>805.55168000000003</v>
      </c>
      <c r="M12" s="46">
        <f>H12+J12*5</f>
        <v>1107.2528</v>
      </c>
      <c r="N12" s="46">
        <f>H12+J12*6</f>
        <v>1258.1033600000001</v>
      </c>
      <c r="O12" s="46">
        <f>J12*9+H12</f>
        <v>1710.6550400000001</v>
      </c>
      <c r="P12" s="8">
        <f t="shared" si="17"/>
        <v>1861.5056</v>
      </c>
      <c r="Q12" s="8">
        <f t="shared" si="18"/>
        <v>2314.05728</v>
      </c>
      <c r="R12" s="8">
        <f t="shared" si="19"/>
        <v>2615.7584000000002</v>
      </c>
      <c r="S12" s="8">
        <f t="shared" si="20"/>
        <v>3370.0111999999999</v>
      </c>
      <c r="U12" s="68">
        <f t="shared" si="21"/>
        <v>353</v>
      </c>
      <c r="V12" s="68">
        <f>$H$12+$J$12*V9</f>
        <v>503.85055999999997</v>
      </c>
      <c r="W12" s="68">
        <f t="shared" ref="W12:AO12" si="23">$H$12+$J$12*W9</f>
        <v>654.70111999999995</v>
      </c>
      <c r="X12" s="68">
        <f t="shared" si="23"/>
        <v>805.55168000000003</v>
      </c>
      <c r="Y12" s="68">
        <f t="shared" si="23"/>
        <v>956.40224000000001</v>
      </c>
      <c r="Z12" s="68">
        <f t="shared" si="23"/>
        <v>1107.2528</v>
      </c>
      <c r="AA12" s="68">
        <f t="shared" si="23"/>
        <v>1258.1033600000001</v>
      </c>
      <c r="AB12" s="68">
        <f t="shared" si="23"/>
        <v>1408.9539199999999</v>
      </c>
      <c r="AC12" s="68">
        <f t="shared" si="23"/>
        <v>1559.80448</v>
      </c>
      <c r="AD12" s="8">
        <f t="shared" si="23"/>
        <v>1710.6550400000001</v>
      </c>
      <c r="AE12" s="8">
        <f t="shared" si="23"/>
        <v>1861.5056</v>
      </c>
      <c r="AF12" s="8">
        <f t="shared" si="23"/>
        <v>2012.35616</v>
      </c>
      <c r="AG12" s="8">
        <f t="shared" si="23"/>
        <v>2163.2067200000001</v>
      </c>
      <c r="AH12" s="8">
        <f t="shared" si="23"/>
        <v>2314.05728</v>
      </c>
      <c r="AI12" s="8">
        <f t="shared" si="23"/>
        <v>2464.9078399999999</v>
      </c>
      <c r="AJ12" s="8">
        <f t="shared" si="23"/>
        <v>2615.7584000000002</v>
      </c>
      <c r="AK12" s="8">
        <f t="shared" si="23"/>
        <v>2766.60896</v>
      </c>
      <c r="AL12" s="8">
        <f t="shared" si="23"/>
        <v>2917.4595199999999</v>
      </c>
      <c r="AM12" s="8">
        <f t="shared" si="23"/>
        <v>3068.3100800000002</v>
      </c>
      <c r="AN12" s="8">
        <f t="shared" si="23"/>
        <v>3219.1606400000001</v>
      </c>
      <c r="AO12" s="8">
        <f t="shared" si="23"/>
        <v>3370.0111999999999</v>
      </c>
    </row>
    <row r="13" spans="1:41" ht="15.75" x14ac:dyDescent="0.25">
      <c r="A13" s="92" t="s">
        <v>50</v>
      </c>
      <c r="B13" s="93"/>
      <c r="C13" s="93"/>
      <c r="D13" s="44">
        <v>1.5</v>
      </c>
      <c r="E13" s="23">
        <v>18</v>
      </c>
      <c r="F13" s="42">
        <v>299</v>
      </c>
      <c r="G13" s="1">
        <v>1</v>
      </c>
      <c r="H13" s="47">
        <v>299</v>
      </c>
      <c r="I13" s="37">
        <f>D13*0.736*0.12*14</f>
        <v>1.8547200000000001</v>
      </c>
      <c r="J13" s="70">
        <f t="shared" si="16"/>
        <v>226.27584000000002</v>
      </c>
      <c r="K13" s="8">
        <f>H13+J13</f>
        <v>525.27584000000002</v>
      </c>
      <c r="L13" s="8">
        <f>H13+J13*3</f>
        <v>977.82752000000005</v>
      </c>
      <c r="M13" s="8">
        <f>H13+J13*5</f>
        <v>1430.3792000000001</v>
      </c>
      <c r="N13" s="8">
        <f>H13+J13*6</f>
        <v>1656.6550400000001</v>
      </c>
      <c r="O13" s="8">
        <f>J13*9+H13</f>
        <v>2335.4825600000004</v>
      </c>
      <c r="P13" s="8">
        <f t="shared" si="17"/>
        <v>2561.7584000000002</v>
      </c>
      <c r="Q13" s="8">
        <f t="shared" si="18"/>
        <v>3240.5859200000004</v>
      </c>
      <c r="R13" s="8">
        <f t="shared" si="19"/>
        <v>3693.1376</v>
      </c>
      <c r="S13" s="8">
        <f t="shared" si="20"/>
        <v>4824.5168000000003</v>
      </c>
      <c r="U13" s="67">
        <f t="shared" si="21"/>
        <v>299</v>
      </c>
      <c r="V13" s="8">
        <f>$H$13+$J$13*V9</f>
        <v>525.27584000000002</v>
      </c>
      <c r="W13" s="8">
        <f t="shared" ref="W13:AO13" si="24">$H$13+$J$13*W9</f>
        <v>751.55168000000003</v>
      </c>
      <c r="X13" s="8">
        <f t="shared" si="24"/>
        <v>977.82752000000005</v>
      </c>
      <c r="Y13" s="8">
        <f t="shared" si="24"/>
        <v>1204.1033600000001</v>
      </c>
      <c r="Z13" s="8">
        <f t="shared" si="24"/>
        <v>1430.3792000000001</v>
      </c>
      <c r="AA13" s="8">
        <f t="shared" si="24"/>
        <v>1656.6550400000001</v>
      </c>
      <c r="AB13" s="8">
        <f t="shared" si="24"/>
        <v>1882.9308800000001</v>
      </c>
      <c r="AC13" s="8">
        <f t="shared" si="24"/>
        <v>2109.2067200000001</v>
      </c>
      <c r="AD13" s="8">
        <f t="shared" si="24"/>
        <v>2335.4825600000004</v>
      </c>
      <c r="AE13" s="8">
        <f t="shared" si="24"/>
        <v>2561.7584000000002</v>
      </c>
      <c r="AF13" s="8">
        <f t="shared" si="24"/>
        <v>2788.03424</v>
      </c>
      <c r="AG13" s="8">
        <f t="shared" si="24"/>
        <v>3014.3100800000002</v>
      </c>
      <c r="AH13" s="8">
        <f t="shared" si="24"/>
        <v>3240.5859200000004</v>
      </c>
      <c r="AI13" s="8">
        <f t="shared" si="24"/>
        <v>3466.8617600000002</v>
      </c>
      <c r="AJ13" s="8">
        <f t="shared" si="24"/>
        <v>3693.1376</v>
      </c>
      <c r="AK13" s="8">
        <f t="shared" si="24"/>
        <v>3919.4134400000003</v>
      </c>
      <c r="AL13" s="8">
        <f t="shared" si="24"/>
        <v>4145.6892800000005</v>
      </c>
      <c r="AM13" s="8">
        <f t="shared" si="24"/>
        <v>4371.9651200000008</v>
      </c>
      <c r="AN13" s="8">
        <f t="shared" si="24"/>
        <v>4598.2409600000001</v>
      </c>
      <c r="AO13" s="8">
        <f t="shared" si="24"/>
        <v>4824.5168000000003</v>
      </c>
    </row>
    <row r="14" spans="1:41" ht="16.5" thickBot="1" x14ac:dyDescent="0.3">
      <c r="A14" s="94"/>
      <c r="B14" s="95"/>
      <c r="C14" s="96"/>
      <c r="D14" s="48"/>
      <c r="E14" s="49"/>
      <c r="F14" s="50"/>
      <c r="G14" s="51"/>
      <c r="H14" s="52"/>
      <c r="I14" s="53"/>
      <c r="K14" s="8"/>
      <c r="L14" s="8"/>
      <c r="M14" s="8"/>
      <c r="N14" s="8"/>
      <c r="O14" s="8"/>
      <c r="P14" s="8"/>
      <c r="Q14" s="8"/>
      <c r="R14" s="8"/>
      <c r="S14" s="8"/>
    </row>
    <row r="15" spans="1:41" ht="30.75" thickBot="1" x14ac:dyDescent="0.3">
      <c r="A15" s="84" t="s">
        <v>1</v>
      </c>
      <c r="B15" s="85"/>
      <c r="C15" s="85"/>
      <c r="D15" s="18" t="s">
        <v>9</v>
      </c>
      <c r="E15" s="18" t="s">
        <v>10</v>
      </c>
      <c r="F15" s="11" t="s">
        <v>3</v>
      </c>
      <c r="G15" s="11" t="s">
        <v>2</v>
      </c>
      <c r="H15" s="12" t="s">
        <v>4</v>
      </c>
      <c r="I15" s="31" t="s">
        <v>32</v>
      </c>
      <c r="J15" s="56" t="s">
        <v>38</v>
      </c>
      <c r="K15" s="57" t="s">
        <v>37</v>
      </c>
      <c r="L15" s="39" t="s">
        <v>26</v>
      </c>
      <c r="M15" s="29" t="s">
        <v>27</v>
      </c>
      <c r="N15" s="29" t="s">
        <v>28</v>
      </c>
      <c r="O15" s="29"/>
      <c r="P15" s="29" t="s">
        <v>29</v>
      </c>
      <c r="Q15" s="33" t="s">
        <v>42</v>
      </c>
      <c r="R15" s="29" t="s">
        <v>40</v>
      </c>
      <c r="S15" s="29" t="s">
        <v>39</v>
      </c>
    </row>
    <row r="16" spans="1:41" ht="34.5" customHeight="1" x14ac:dyDescent="0.35">
      <c r="A16" s="79" t="s">
        <v>11</v>
      </c>
      <c r="B16" s="72"/>
      <c r="C16" s="72"/>
      <c r="D16" s="22">
        <v>300</v>
      </c>
      <c r="E16" s="24" t="s">
        <v>12</v>
      </c>
      <c r="F16" s="9">
        <v>78</v>
      </c>
      <c r="G16" s="1">
        <v>2</v>
      </c>
      <c r="H16" s="25">
        <f t="shared" ref="H16:H18" si="25">F16*G16</f>
        <v>156</v>
      </c>
      <c r="I16" s="55">
        <f>D16/1000*0.12*5</f>
        <v>0.18</v>
      </c>
      <c r="J16" s="59">
        <f>I16*16*2</f>
        <v>5.76</v>
      </c>
      <c r="K16" s="60">
        <f>H16+J16</f>
        <v>161.76</v>
      </c>
      <c r="L16" s="60">
        <f>H16+J16*3</f>
        <v>173.28</v>
      </c>
      <c r="M16" s="60">
        <f>H16+J16*5</f>
        <v>184.8</v>
      </c>
      <c r="N16" s="60">
        <f>H16+J16*6</f>
        <v>190.56</v>
      </c>
      <c r="O16" s="60"/>
      <c r="P16" s="61">
        <f>H16+J16*10</f>
        <v>213.6</v>
      </c>
      <c r="Q16" s="59">
        <f>H16*2+J16*12</f>
        <v>381.12</v>
      </c>
      <c r="R16" s="59">
        <f>H16+J16*30</f>
        <v>328.79999999999995</v>
      </c>
      <c r="S16" s="8">
        <f>H16+40*J16</f>
        <v>386.4</v>
      </c>
      <c r="U16" s="8"/>
    </row>
    <row r="17" spans="1:20" ht="90" customHeight="1" x14ac:dyDescent="0.3">
      <c r="A17" s="79" t="s">
        <v>21</v>
      </c>
      <c r="B17" s="72"/>
      <c r="C17" s="72"/>
      <c r="D17" s="22">
        <v>24</v>
      </c>
      <c r="E17" s="23">
        <v>100000</v>
      </c>
      <c r="F17" s="9">
        <v>148</v>
      </c>
      <c r="G17" s="1">
        <v>2</v>
      </c>
      <c r="H17" s="13">
        <f t="shared" si="25"/>
        <v>296</v>
      </c>
      <c r="I17" s="55">
        <f>D17/1000*0.12*5</f>
        <v>1.44E-2</v>
      </c>
      <c r="J17" s="59">
        <f t="shared" ref="J17:J18" si="26">I17*16*2</f>
        <v>0.46079999999999999</v>
      </c>
      <c r="K17" s="59">
        <f>H17+J17</f>
        <v>296.46080000000001</v>
      </c>
      <c r="L17" s="59">
        <f>H17+J17*3</f>
        <v>297.38240000000002</v>
      </c>
      <c r="M17" s="59">
        <f>H17+J17*5</f>
        <v>298.30399999999997</v>
      </c>
      <c r="N17" s="59">
        <f>H17+J17*6</f>
        <v>298.76479999999998</v>
      </c>
      <c r="O17" s="59"/>
      <c r="P17" s="62">
        <f>H17+J17*10</f>
        <v>300.608</v>
      </c>
      <c r="Q17" s="61">
        <f>H17+J17*20</f>
        <v>305.21600000000001</v>
      </c>
      <c r="R17" s="61">
        <f>H17+J17*30</f>
        <v>309.82400000000001</v>
      </c>
      <c r="S17" s="61">
        <f>H17+40*J17</f>
        <v>314.43200000000002</v>
      </c>
    </row>
    <row r="18" spans="1:20" ht="74.25" customHeight="1" x14ac:dyDescent="0.25">
      <c r="A18" s="79" t="s">
        <v>13</v>
      </c>
      <c r="B18" s="72"/>
      <c r="C18" s="72"/>
      <c r="D18" s="22">
        <v>34</v>
      </c>
      <c r="E18" s="23">
        <v>50000</v>
      </c>
      <c r="F18" s="9">
        <v>235</v>
      </c>
      <c r="G18" s="1">
        <v>2</v>
      </c>
      <c r="H18" s="13">
        <f t="shared" si="25"/>
        <v>470</v>
      </c>
      <c r="I18" s="55">
        <f>D18/1000*0.12*5</f>
        <v>2.0400000000000001E-2</v>
      </c>
      <c r="J18" s="59">
        <f t="shared" si="26"/>
        <v>0.65280000000000005</v>
      </c>
      <c r="K18" s="59">
        <f>H18+J18</f>
        <v>470.65280000000001</v>
      </c>
      <c r="L18" s="59">
        <f>H18+J18*3</f>
        <v>471.95839999999998</v>
      </c>
      <c r="M18" s="59">
        <f>H18+J18*5</f>
        <v>473.26400000000001</v>
      </c>
      <c r="N18" s="59">
        <f>H18+J18*6</f>
        <v>473.91680000000002</v>
      </c>
      <c r="O18" s="59"/>
      <c r="P18" s="59">
        <f>H18+J18*10</f>
        <v>476.52800000000002</v>
      </c>
      <c r="Q18" s="59">
        <f>H18+J18*20</f>
        <v>483.05599999999998</v>
      </c>
      <c r="R18" s="59">
        <f>H18+J18*30</f>
        <v>489.584</v>
      </c>
      <c r="S18" s="8">
        <f>H18+40*J18</f>
        <v>496.11200000000002</v>
      </c>
    </row>
    <row r="19" spans="1:20" x14ac:dyDescent="0.25">
      <c r="A19" s="71"/>
      <c r="B19" s="72"/>
      <c r="C19" s="72"/>
      <c r="D19" s="22"/>
      <c r="E19" s="23"/>
      <c r="F19" s="9"/>
      <c r="G19" s="1"/>
      <c r="H19" s="13"/>
    </row>
    <row r="20" spans="1:20" x14ac:dyDescent="0.25">
      <c r="A20" s="71"/>
      <c r="B20" s="72"/>
      <c r="C20" s="72"/>
      <c r="D20" s="22"/>
      <c r="E20" s="23"/>
      <c r="F20" s="9"/>
      <c r="G20" s="1"/>
      <c r="H20" s="13"/>
    </row>
    <row r="21" spans="1:20" ht="18.75" x14ac:dyDescent="0.3">
      <c r="A21" s="71"/>
      <c r="B21" s="72"/>
      <c r="C21" s="72"/>
      <c r="D21" s="22"/>
      <c r="E21" s="23"/>
      <c r="F21" s="9"/>
      <c r="G21" s="1"/>
      <c r="H21" s="13"/>
      <c r="I21" s="32" t="s">
        <v>41</v>
      </c>
      <c r="J21" s="32"/>
      <c r="K21" s="32"/>
      <c r="L21" s="32"/>
      <c r="M21" t="s">
        <v>43</v>
      </c>
    </row>
    <row r="22" spans="1:20" x14ac:dyDescent="0.25">
      <c r="A22" s="71"/>
      <c r="B22" s="72"/>
      <c r="C22" s="72"/>
      <c r="D22" s="22"/>
      <c r="E22" s="23"/>
      <c r="F22" s="9"/>
      <c r="G22" s="1"/>
      <c r="H22" s="13"/>
      <c r="M22" t="s">
        <v>44</v>
      </c>
    </row>
    <row r="23" spans="1:20" x14ac:dyDescent="0.25">
      <c r="A23" s="71"/>
      <c r="B23" s="72"/>
      <c r="C23" s="72"/>
      <c r="D23" s="22"/>
      <c r="E23" s="23"/>
      <c r="F23" s="9"/>
      <c r="G23" s="1"/>
      <c r="H23" s="13"/>
    </row>
    <row r="24" spans="1:20" ht="15.75" thickBot="1" x14ac:dyDescent="0.3">
      <c r="A24" s="14"/>
      <c r="B24" s="6"/>
      <c r="C24" s="6"/>
      <c r="D24" s="19"/>
      <c r="E24" s="20"/>
      <c r="F24" s="15"/>
      <c r="G24" s="6"/>
      <c r="H24" s="16"/>
      <c r="K24" t="s">
        <v>45</v>
      </c>
      <c r="S24" s="63"/>
    </row>
    <row r="25" spans="1:20" ht="15.75" thickBot="1" x14ac:dyDescent="0.3">
      <c r="A25" s="73" t="s">
        <v>5</v>
      </c>
      <c r="B25" s="74"/>
      <c r="C25" s="75"/>
      <c r="D25" s="17"/>
      <c r="H25" s="26">
        <f>H12+H16</f>
        <v>509</v>
      </c>
      <c r="L25" s="64" t="s">
        <v>46</v>
      </c>
      <c r="M25" s="64"/>
      <c r="N25" s="64"/>
      <c r="O25" s="64"/>
      <c r="T25" s="8"/>
    </row>
    <row r="26" spans="1:20" ht="18.75" x14ac:dyDescent="0.3">
      <c r="H26" s="8"/>
      <c r="K26" s="8"/>
      <c r="L26" s="65" t="s">
        <v>47</v>
      </c>
      <c r="M26" s="58"/>
      <c r="N26" s="58"/>
      <c r="O26" s="58"/>
      <c r="P26" s="8"/>
      <c r="Q26" s="8"/>
      <c r="R26" s="8"/>
      <c r="T26" s="8"/>
    </row>
    <row r="27" spans="1:20" x14ac:dyDescent="0.25">
      <c r="H27" s="8"/>
    </row>
    <row r="28" spans="1:20" x14ac:dyDescent="0.25">
      <c r="B28" s="7"/>
      <c r="H28" s="8"/>
    </row>
    <row r="29" spans="1:20" x14ac:dyDescent="0.25">
      <c r="H29" s="8"/>
    </row>
  </sheetData>
  <mergeCells count="20">
    <mergeCell ref="A1:B1"/>
    <mergeCell ref="A2:B2"/>
    <mergeCell ref="F3:G3"/>
    <mergeCell ref="A9:C9"/>
    <mergeCell ref="A15:C15"/>
    <mergeCell ref="A10:C10"/>
    <mergeCell ref="A11:C11"/>
    <mergeCell ref="A12:C12"/>
    <mergeCell ref="A13:C13"/>
    <mergeCell ref="A14:C14"/>
    <mergeCell ref="A22:C22"/>
    <mergeCell ref="A23:C23"/>
    <mergeCell ref="A25:C25"/>
    <mergeCell ref="A7:H7"/>
    <mergeCell ref="A19:C19"/>
    <mergeCell ref="A20:C20"/>
    <mergeCell ref="A21:C21"/>
    <mergeCell ref="A16:C16"/>
    <mergeCell ref="A17:C17"/>
    <mergeCell ref="A18:C1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ARMENGAUD LUDIVINE</dc:creator>
  <cp:lastModifiedBy>XAVIER KERGOAT</cp:lastModifiedBy>
  <cp:lastPrinted>2013-09-30T07:30:46Z</cp:lastPrinted>
  <dcterms:created xsi:type="dcterms:W3CDTF">2012-01-10T08:40:24Z</dcterms:created>
  <dcterms:modified xsi:type="dcterms:W3CDTF">2023-11-10T16:07:32Z</dcterms:modified>
</cp:coreProperties>
</file>