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trlProps/ctrlProp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showObjects="placeholders" codeName="ThisWorkbook"/>
  <bookViews>
    <workbookView xWindow="0" yWindow="1635" windowWidth="12000" windowHeight="4080" activeTab="1"/>
  </bookViews>
  <sheets>
    <sheet name="Départs semaine" sheetId="1" r:id="rId1"/>
    <sheet name="Départ samedi" sheetId="2" r:id="rId2"/>
    <sheet name="CR" sheetId="3" r:id="rId3"/>
  </sheets>
  <definedNames>
    <definedName name="calendrier" localSheetId="1">'Départ samedi'!$N$1:$O$7</definedName>
    <definedName name="calendrier">'Départs semaine'!$N$1:$O$7</definedName>
    <definedName name="Z_762D9DE1_2B40_11D5_BFE1_F1844677FE36_.wvu.PrintArea" localSheetId="1" hidden="1">'Départ samedi'!$A$1:$L$33</definedName>
    <definedName name="Z_762D9DE1_2B40_11D5_BFE1_F1844677FE36_.wvu.PrintArea" localSheetId="0" hidden="1">'Départs semaine'!$A$1:$L$33</definedName>
    <definedName name="_xlnm.Print_Area" localSheetId="1">'Départ samedi'!$A$1:$L$33</definedName>
    <definedName name="_xlnm.Print_Area" localSheetId="0">'Départs semaine'!$A$1:$L$33</definedName>
  </definedNames>
  <calcPr calcId="145621"/>
  <customWorkbookViews>
    <customWorkbookView name="VUE DES CUMULS" guid="{762D9DE1-2B40-11D5-BFE1-F1844677FE36}" maximized="1" windowWidth="794" windowHeight="412" activeSheetId="1"/>
  </customWorkbookViews>
  <fileRecoveryPr repairLoad="1"/>
</workbook>
</file>

<file path=xl/calcChain.xml><?xml version="1.0" encoding="utf-8"?>
<calcChain xmlns="http://schemas.openxmlformats.org/spreadsheetml/2006/main">
  <c r="C39" i="2" l="1"/>
  <c r="C38" i="2"/>
  <c r="C37" i="2"/>
  <c r="C36" i="2"/>
  <c r="C39" i="1"/>
  <c r="C37" i="1"/>
  <c r="C36" i="1"/>
  <c r="D29" i="3"/>
  <c r="D24" i="3"/>
  <c r="D23" i="3"/>
  <c r="D22" i="3"/>
  <c r="D14" i="3"/>
  <c r="D13" i="3"/>
  <c r="D12" i="3"/>
  <c r="D5" i="3"/>
  <c r="D6" i="3"/>
  <c r="D4" i="3"/>
  <c r="C41" i="1"/>
  <c r="F41" i="2"/>
  <c r="F41" i="1"/>
  <c r="D12" i="1"/>
  <c r="D14" i="1"/>
  <c r="D16" i="1"/>
  <c r="D18" i="1"/>
  <c r="D20" i="1"/>
  <c r="D22" i="1"/>
  <c r="D24" i="1"/>
  <c r="D26" i="1"/>
  <c r="D28" i="1"/>
  <c r="D29" i="1"/>
  <c r="D31" i="1"/>
  <c r="D12" i="2"/>
  <c r="D14" i="2"/>
  <c r="D16" i="2"/>
  <c r="D17" i="2"/>
  <c r="D19" i="2"/>
  <c r="D21" i="2"/>
  <c r="D23" i="2"/>
  <c r="D25" i="2"/>
  <c r="D27" i="2"/>
  <c r="D28" i="2"/>
  <c r="D30" i="2"/>
  <c r="D31" i="2"/>
  <c r="E38" i="2"/>
  <c r="E37" i="2"/>
  <c r="F16" i="2"/>
  <c r="F19" i="2"/>
  <c r="F21" i="2"/>
  <c r="F31" i="2"/>
  <c r="F12" i="2"/>
  <c r="J39" i="2"/>
  <c r="K39" i="2" s="1"/>
  <c r="D39" i="2"/>
  <c r="G39" i="2" s="1"/>
  <c r="J38" i="2"/>
  <c r="K38" i="2" s="1"/>
  <c r="D38" i="2"/>
  <c r="G38" i="2" s="1"/>
  <c r="J37" i="2"/>
  <c r="K37" i="2" s="1"/>
  <c r="D37" i="2"/>
  <c r="G37" i="2" s="1"/>
  <c r="I36" i="2"/>
  <c r="H36" i="2"/>
  <c r="D36" i="2"/>
  <c r="G36" i="2" s="1"/>
  <c r="I32" i="2"/>
  <c r="H32" i="2"/>
  <c r="G32" i="2"/>
  <c r="E32" i="2"/>
  <c r="O31" i="2"/>
  <c r="O30" i="2"/>
  <c r="O29" i="2"/>
  <c r="O28" i="2"/>
  <c r="O27" i="2"/>
  <c r="O26" i="2"/>
  <c r="O25" i="2"/>
  <c r="O24" i="2"/>
  <c r="O23" i="2"/>
  <c r="O22" i="2"/>
  <c r="O21" i="2"/>
  <c r="O20" i="2"/>
  <c r="O19" i="2"/>
  <c r="O18" i="2"/>
  <c r="O17" i="2"/>
  <c r="O16" i="2"/>
  <c r="O15" i="2"/>
  <c r="O14" i="2"/>
  <c r="F14" i="2"/>
  <c r="O13" i="2"/>
  <c r="O12" i="2"/>
  <c r="O11" i="2"/>
  <c r="P11" i="2" s="1"/>
  <c r="N11" i="2"/>
  <c r="F11" i="2" s="1"/>
  <c r="M11" i="2"/>
  <c r="M12" i="2" s="1"/>
  <c r="J11" i="2"/>
  <c r="J12" i="2" s="1"/>
  <c r="Q10" i="2"/>
  <c r="Q11" i="2" s="1"/>
  <c r="Q12" i="2" s="1"/>
  <c r="Q13" i="2" s="1"/>
  <c r="Q14" i="2" s="1"/>
  <c r="Q15" i="2" s="1"/>
  <c r="Q16" i="2" s="1"/>
  <c r="Q17" i="2" s="1"/>
  <c r="Q18" i="2" s="1"/>
  <c r="Q19" i="2" s="1"/>
  <c r="Q20" i="2" s="1"/>
  <c r="Q21" i="2" s="1"/>
  <c r="Q22" i="2" s="1"/>
  <c r="Q23" i="2" s="1"/>
  <c r="Q24" i="2" s="1"/>
  <c r="Q25" i="2" s="1"/>
  <c r="Q26" i="2" s="1"/>
  <c r="Q27" i="2" s="1"/>
  <c r="Q28" i="2" s="1"/>
  <c r="K10" i="2"/>
  <c r="G6" i="2"/>
  <c r="B6" i="2"/>
  <c r="J39" i="1"/>
  <c r="K39" i="1" s="1"/>
  <c r="J38" i="1"/>
  <c r="K38" i="1" s="1"/>
  <c r="J37" i="1"/>
  <c r="K37" i="1" s="1"/>
  <c r="I36" i="1"/>
  <c r="H36" i="1"/>
  <c r="J36" i="1" s="1"/>
  <c r="K36" i="1" s="1"/>
  <c r="E39" i="1"/>
  <c r="E38" i="1"/>
  <c r="E37" i="1"/>
  <c r="D36" i="1"/>
  <c r="G36" i="1" s="1"/>
  <c r="D38" i="1"/>
  <c r="G38" i="1" s="1"/>
  <c r="D39" i="1"/>
  <c r="G39" i="1" s="1"/>
  <c r="D37" i="1"/>
  <c r="G37" i="1" s="1"/>
  <c r="F22" i="1"/>
  <c r="F24" i="1"/>
  <c r="F26" i="1"/>
  <c r="F28" i="1"/>
  <c r="F29" i="1"/>
  <c r="O29" i="1"/>
  <c r="O30" i="1"/>
  <c r="B6" i="1"/>
  <c r="E5" i="1" s="1"/>
  <c r="E36" i="1" s="1"/>
  <c r="G6" i="1"/>
  <c r="K10" i="1"/>
  <c r="Q10" i="1"/>
  <c r="J11" i="1"/>
  <c r="M11" i="1"/>
  <c r="M12" i="1" s="1"/>
  <c r="N11" i="1"/>
  <c r="F11" i="1" s="1"/>
  <c r="O11" i="1"/>
  <c r="P11" i="1" s="1"/>
  <c r="Q11" i="1"/>
  <c r="Q12" i="1" s="1"/>
  <c r="Q13" i="1" s="1"/>
  <c r="Q14" i="1" s="1"/>
  <c r="Q15" i="1" s="1"/>
  <c r="Q16" i="1" s="1"/>
  <c r="Q17" i="1" s="1"/>
  <c r="Q18" i="1" s="1"/>
  <c r="Q19" i="1" s="1"/>
  <c r="Q20" i="1" s="1"/>
  <c r="Q21" i="1" s="1"/>
  <c r="Q22" i="1" s="1"/>
  <c r="Q23" i="1" s="1"/>
  <c r="Q24" i="1" s="1"/>
  <c r="Q25" i="1" s="1"/>
  <c r="Q26" i="1" s="1"/>
  <c r="Q27" i="1" s="1"/>
  <c r="Q28" i="1" s="1"/>
  <c r="Q31" i="1" s="1"/>
  <c r="O12" i="1"/>
  <c r="O13" i="1"/>
  <c r="F14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F31" i="1"/>
  <c r="O31" i="1"/>
  <c r="E32" i="1"/>
  <c r="G32" i="1"/>
  <c r="H32" i="1"/>
  <c r="I32" i="1"/>
  <c r="C41" i="2" l="1"/>
  <c r="O36" i="1"/>
  <c r="K41" i="1"/>
  <c r="J41" i="1"/>
  <c r="D15" i="3"/>
  <c r="D28" i="3" s="1"/>
  <c r="D7" i="3"/>
  <c r="D25" i="3"/>
  <c r="D30" i="3" s="1"/>
  <c r="J36" i="2"/>
  <c r="D11" i="2"/>
  <c r="E5" i="2"/>
  <c r="E36" i="2" s="1"/>
  <c r="Q31" i="2"/>
  <c r="Q29" i="2"/>
  <c r="Q30" i="2"/>
  <c r="M13" i="2"/>
  <c r="D13" i="2" s="1"/>
  <c r="P12" i="2"/>
  <c r="N12" i="2"/>
  <c r="J13" i="2"/>
  <c r="K12" i="2"/>
  <c r="J41" i="2"/>
  <c r="O36" i="2"/>
  <c r="K36" i="2"/>
  <c r="K41" i="2" s="1"/>
  <c r="K11" i="2"/>
  <c r="Q29" i="1"/>
  <c r="Q30" i="1"/>
  <c r="K11" i="1"/>
  <c r="N12" i="1"/>
  <c r="P12" i="1"/>
  <c r="M13" i="1"/>
  <c r="D13" i="1" s="1"/>
  <c r="D11" i="1"/>
  <c r="J12" i="1"/>
  <c r="D31" i="3" l="1"/>
  <c r="J14" i="2"/>
  <c r="K13" i="2"/>
  <c r="P13" i="2"/>
  <c r="N13" i="2"/>
  <c r="M14" i="2"/>
  <c r="K12" i="1"/>
  <c r="J13" i="1"/>
  <c r="F12" i="1"/>
  <c r="M14" i="1"/>
  <c r="N13" i="1"/>
  <c r="F13" i="1" s="1"/>
  <c r="P13" i="1"/>
  <c r="M15" i="2" l="1"/>
  <c r="D15" i="2" s="1"/>
  <c r="P14" i="2"/>
  <c r="N14" i="2"/>
  <c r="J15" i="2"/>
  <c r="K14" i="2"/>
  <c r="F13" i="2"/>
  <c r="N14" i="1"/>
  <c r="P14" i="1"/>
  <c r="M15" i="1"/>
  <c r="D15" i="1" s="1"/>
  <c r="K13" i="1"/>
  <c r="J14" i="1"/>
  <c r="J16" i="2" l="1"/>
  <c r="K15" i="2"/>
  <c r="P15" i="2"/>
  <c r="N15" i="2"/>
  <c r="F15" i="2" s="1"/>
  <c r="M16" i="2"/>
  <c r="K14" i="1"/>
  <c r="J15" i="1"/>
  <c r="M16" i="1"/>
  <c r="N15" i="1"/>
  <c r="F15" i="1" s="1"/>
  <c r="P15" i="1"/>
  <c r="P16" i="2" l="1"/>
  <c r="N16" i="2"/>
  <c r="J17" i="2"/>
  <c r="K16" i="2"/>
  <c r="M17" i="2"/>
  <c r="N16" i="1"/>
  <c r="F16" i="1" s="1"/>
  <c r="P16" i="1"/>
  <c r="K15" i="1"/>
  <c r="J16" i="1"/>
  <c r="M17" i="1"/>
  <c r="D17" i="1" s="1"/>
  <c r="M18" i="2" l="1"/>
  <c r="D18" i="2" s="1"/>
  <c r="J18" i="2"/>
  <c r="K17" i="2"/>
  <c r="P17" i="2"/>
  <c r="N17" i="2"/>
  <c r="F17" i="2" s="1"/>
  <c r="M18" i="1"/>
  <c r="K16" i="1"/>
  <c r="J17" i="1"/>
  <c r="N17" i="1"/>
  <c r="F17" i="1" s="1"/>
  <c r="P17" i="1"/>
  <c r="P18" i="2" l="1"/>
  <c r="N18" i="2"/>
  <c r="F18" i="2" s="1"/>
  <c r="J19" i="2"/>
  <c r="K18" i="2"/>
  <c r="M19" i="2"/>
  <c r="N18" i="1"/>
  <c r="F18" i="1" s="1"/>
  <c r="P18" i="1"/>
  <c r="M19" i="1"/>
  <c r="D19" i="1" s="1"/>
  <c r="K17" i="1"/>
  <c r="J18" i="1"/>
  <c r="M20" i="2" l="1"/>
  <c r="D20" i="2" s="1"/>
  <c r="J20" i="2"/>
  <c r="K19" i="2"/>
  <c r="P19" i="2"/>
  <c r="N19" i="2"/>
  <c r="K18" i="1"/>
  <c r="J19" i="1"/>
  <c r="M20" i="1"/>
  <c r="N19" i="1"/>
  <c r="F19" i="1" s="1"/>
  <c r="P19" i="1"/>
  <c r="P20" i="2" l="1"/>
  <c r="N20" i="2"/>
  <c r="F20" i="2" s="1"/>
  <c r="J21" i="2"/>
  <c r="K20" i="2"/>
  <c r="M21" i="2"/>
  <c r="N20" i="1"/>
  <c r="F20" i="1" s="1"/>
  <c r="P20" i="1"/>
  <c r="M21" i="1"/>
  <c r="D21" i="1" s="1"/>
  <c r="K19" i="1"/>
  <c r="J20" i="1"/>
  <c r="M22" i="2" l="1"/>
  <c r="D22" i="2" s="1"/>
  <c r="J22" i="2"/>
  <c r="K21" i="2"/>
  <c r="P21" i="2"/>
  <c r="N21" i="2"/>
  <c r="K20" i="1"/>
  <c r="J21" i="1"/>
  <c r="M22" i="1"/>
  <c r="N21" i="1"/>
  <c r="F21" i="1" s="1"/>
  <c r="P21" i="1"/>
  <c r="P22" i="2" l="1"/>
  <c r="N22" i="2"/>
  <c r="F22" i="2" s="1"/>
  <c r="J23" i="2"/>
  <c r="K22" i="2"/>
  <c r="M23" i="2"/>
  <c r="K21" i="1"/>
  <c r="J22" i="1"/>
  <c r="M23" i="1"/>
  <c r="D23" i="1" s="1"/>
  <c r="N22" i="1"/>
  <c r="P22" i="1"/>
  <c r="M24" i="2" l="1"/>
  <c r="D24" i="2" s="1"/>
  <c r="J24" i="2"/>
  <c r="K23" i="2"/>
  <c r="P23" i="2"/>
  <c r="N23" i="2"/>
  <c r="F23" i="2" s="1"/>
  <c r="K22" i="1"/>
  <c r="J23" i="1"/>
  <c r="M24" i="1"/>
  <c r="N23" i="1"/>
  <c r="F23" i="1" s="1"/>
  <c r="P23" i="1"/>
  <c r="P24" i="2" l="1"/>
  <c r="N24" i="2"/>
  <c r="F24" i="2" s="1"/>
  <c r="J25" i="2"/>
  <c r="K24" i="2"/>
  <c r="M25" i="2"/>
  <c r="K23" i="1"/>
  <c r="J24" i="1"/>
  <c r="M25" i="1"/>
  <c r="D25" i="1" s="1"/>
  <c r="N24" i="1"/>
  <c r="P24" i="1"/>
  <c r="N25" i="1" s="1"/>
  <c r="F25" i="1" l="1"/>
  <c r="M26" i="2"/>
  <c r="D26" i="2" s="1"/>
  <c r="J26" i="2"/>
  <c r="K25" i="2"/>
  <c r="P25" i="2"/>
  <c r="N25" i="2"/>
  <c r="F25" i="2" s="1"/>
  <c r="K24" i="1"/>
  <c r="J25" i="1"/>
  <c r="M26" i="1"/>
  <c r="P25" i="1"/>
  <c r="N26" i="1" s="1"/>
  <c r="P26" i="2" l="1"/>
  <c r="N26" i="2"/>
  <c r="F26" i="2" s="1"/>
  <c r="J27" i="2"/>
  <c r="K26" i="2"/>
  <c r="M27" i="2"/>
  <c r="K25" i="1"/>
  <c r="J26" i="1"/>
  <c r="M27" i="1"/>
  <c r="D27" i="1" s="1"/>
  <c r="P26" i="1"/>
  <c r="N27" i="1" s="1"/>
  <c r="F27" i="1" l="1"/>
  <c r="M28" i="2"/>
  <c r="J28" i="2"/>
  <c r="K27" i="2"/>
  <c r="P27" i="2"/>
  <c r="N27" i="2"/>
  <c r="F27" i="2" s="1"/>
  <c r="K26" i="1"/>
  <c r="J27" i="1"/>
  <c r="M28" i="1"/>
  <c r="P27" i="1"/>
  <c r="N28" i="1" s="1"/>
  <c r="M30" i="1" l="1"/>
  <c r="D30" i="1" s="1"/>
  <c r="M29" i="1"/>
  <c r="P28" i="2"/>
  <c r="N28" i="2"/>
  <c r="F28" i="2" s="1"/>
  <c r="J29" i="2"/>
  <c r="K29" i="2" s="1"/>
  <c r="K28" i="2"/>
  <c r="J30" i="2"/>
  <c r="M29" i="2"/>
  <c r="D29" i="2" s="1"/>
  <c r="M30" i="2"/>
  <c r="K27" i="1"/>
  <c r="J28" i="1"/>
  <c r="P28" i="1"/>
  <c r="P30" i="1" l="1"/>
  <c r="P29" i="1"/>
  <c r="N30" i="1" s="1"/>
  <c r="N29" i="1"/>
  <c r="M31" i="1"/>
  <c r="M31" i="2"/>
  <c r="J31" i="2"/>
  <c r="K31" i="2" s="1"/>
  <c r="K30" i="2"/>
  <c r="P30" i="2"/>
  <c r="P31" i="2"/>
  <c r="P29" i="2"/>
  <c r="N29" i="2"/>
  <c r="F29" i="2" s="1"/>
  <c r="J29" i="1"/>
  <c r="K29" i="1" s="1"/>
  <c r="J30" i="1"/>
  <c r="K28" i="1"/>
  <c r="D32" i="1"/>
  <c r="C5" i="1" s="1"/>
  <c r="P31" i="1"/>
  <c r="N31" i="1" l="1"/>
  <c r="N32" i="1" s="1"/>
  <c r="F32" i="1" s="1"/>
  <c r="J32" i="1" s="1"/>
  <c r="F30" i="1"/>
  <c r="N30" i="2"/>
  <c r="F30" i="2" s="1"/>
  <c r="T11" i="2"/>
  <c r="V11" i="2"/>
  <c r="X11" i="2"/>
  <c r="S11" i="2"/>
  <c r="U11" i="2"/>
  <c r="W11" i="2"/>
  <c r="R11" i="2"/>
  <c r="K30" i="1"/>
  <c r="J31" i="1"/>
  <c r="K31" i="1" s="1"/>
  <c r="D32" i="2"/>
  <c r="C5" i="2" s="1"/>
  <c r="N31" i="2"/>
  <c r="N32" i="2" s="1"/>
  <c r="F32" i="2" s="1"/>
  <c r="J32" i="2" s="1"/>
  <c r="Z11" i="2" l="1"/>
</calcChain>
</file>

<file path=xl/sharedStrings.xml><?xml version="1.0" encoding="utf-8"?>
<sst xmlns="http://schemas.openxmlformats.org/spreadsheetml/2006/main" count="186" uniqueCount="87">
  <si>
    <t>Durée</t>
  </si>
  <si>
    <t>HH:MM</t>
  </si>
  <si>
    <t>CUMUL</t>
  </si>
  <si>
    <t>KM</t>
  </si>
  <si>
    <t>Nbre</t>
  </si>
  <si>
    <t>Cumul</t>
  </si>
  <si>
    <t>CUMULS</t>
  </si>
  <si>
    <t>Fin d'activité</t>
  </si>
  <si>
    <t>À</t>
  </si>
  <si>
    <t>Le</t>
  </si>
  <si>
    <t>TOURNÉE OU MISSION :</t>
  </si>
  <si>
    <t>Dimanche</t>
  </si>
  <si>
    <t>Lundi</t>
  </si>
  <si>
    <t>Mardi</t>
  </si>
  <si>
    <t>Mercredi</t>
  </si>
  <si>
    <t>Jeudi</t>
  </si>
  <si>
    <t>Vendredi</t>
  </si>
  <si>
    <t>Samedi</t>
  </si>
  <si>
    <t>Cumul durée</t>
  </si>
  <si>
    <t>Calcul date</t>
  </si>
  <si>
    <t>Cumul km</t>
  </si>
  <si>
    <t>fin activité</t>
  </si>
  <si>
    <t>conduite</t>
  </si>
  <si>
    <t>VITESSE MOYENNE :</t>
  </si>
  <si>
    <t>N° VÉHICULE MOTEUR :</t>
  </si>
  <si>
    <t>FEUILLE DE SERVICE - ROUTE -</t>
  </si>
  <si>
    <t>de la pause</t>
  </si>
  <si>
    <t>Durée pause</t>
  </si>
  <si>
    <t>prise en cpte</t>
  </si>
  <si>
    <t>DATE DÉBUT DE LA TOURNÉE :</t>
  </si>
  <si>
    <t>TRAJET ou ACTIVITÉ                  (un ou une seul par ligne)</t>
  </si>
  <si>
    <t>Conduite</t>
  </si>
  <si>
    <t xml:space="preserve">Conduite Dépôt - Usine </t>
  </si>
  <si>
    <t>Pause</t>
  </si>
  <si>
    <t>Repos journalier</t>
  </si>
  <si>
    <t>Chargement à Pogny</t>
  </si>
  <si>
    <t>Déchargement à Thionville</t>
  </si>
  <si>
    <t>Déchargement à La Cavalerie</t>
  </si>
  <si>
    <r>
      <t xml:space="preserve">   - </t>
    </r>
    <r>
      <rPr>
        <b/>
        <sz val="10"/>
        <rFont val="Arial"/>
        <family val="2"/>
      </rPr>
      <t>30' à Pogny et La Cavalerie</t>
    </r>
  </si>
  <si>
    <t>Temps de conduite</t>
  </si>
  <si>
    <t>Salses - Thionville</t>
  </si>
  <si>
    <t>Thionville - Pogny</t>
  </si>
  <si>
    <t>Pogny - La Cavalerie</t>
  </si>
  <si>
    <t>La Cavalerie - Salses</t>
  </si>
  <si>
    <t>Arrivée Salses</t>
  </si>
  <si>
    <t>km</t>
  </si>
  <si>
    <t>Vitesse</t>
  </si>
  <si>
    <t>D. tabl</t>
  </si>
  <si>
    <r>
      <t xml:space="preserve">   - </t>
    </r>
    <r>
      <rPr>
        <b/>
        <sz val="10"/>
        <rFont val="Arial"/>
        <family val="2"/>
      </rPr>
      <t>1h30' à Salses et Thionville</t>
    </r>
  </si>
  <si>
    <t>Pour chaque (dé)chargement compter :</t>
  </si>
  <si>
    <t>Conduite direction Pogny</t>
  </si>
  <si>
    <t>Conduite direction La Cavalerie</t>
  </si>
  <si>
    <t>Conduite direction Salses</t>
  </si>
  <si>
    <t>Conduite direction Thionville</t>
  </si>
  <si>
    <t>Travail</t>
  </si>
  <si>
    <t>Repos</t>
  </si>
  <si>
    <t>Total</t>
  </si>
  <si>
    <t>Total en H</t>
  </si>
  <si>
    <t>Chargement à Montpins</t>
  </si>
  <si>
    <t>Départ Salses</t>
  </si>
  <si>
    <t>Interdiction de circuler</t>
  </si>
  <si>
    <t xml:space="preserve">Conduite </t>
  </si>
  <si>
    <t>Salses - Montpins - Thionville</t>
  </si>
  <si>
    <t>Déchargement Thionville</t>
  </si>
  <si>
    <t>Pause - Attente ouverture usine</t>
  </si>
  <si>
    <t>Durées de conduite journalières</t>
  </si>
  <si>
    <t>Départ de Salses</t>
  </si>
  <si>
    <t>Coût de revient de la rotation</t>
  </si>
  <si>
    <t>Coût kilométrique</t>
  </si>
  <si>
    <t>Coût journalier</t>
  </si>
  <si>
    <t>Coût conducteur</t>
  </si>
  <si>
    <t>Nb d'UO</t>
  </si>
  <si>
    <t>Coût rotation</t>
  </si>
  <si>
    <t>Total par véhicule</t>
  </si>
  <si>
    <t>Termes</t>
  </si>
  <si>
    <t>Repos (droit du travail 30') + 15'</t>
  </si>
  <si>
    <t>Solution 1 – Mode routier exclusif</t>
  </si>
  <si>
    <t>Solution 2 – Co-modalité</t>
  </si>
  <si>
    <t>Coût de revient du pré-acheminement</t>
  </si>
  <si>
    <t>Coût de revient du post-acheminement</t>
  </si>
  <si>
    <t>Coût de revient de la traction ferroviaire</t>
  </si>
  <si>
    <t>Total par conteneur A/R</t>
  </si>
  <si>
    <t>Coût de revient total d'un conteneur</t>
  </si>
  <si>
    <t>Pré-acheminement</t>
  </si>
  <si>
    <t>Traction ferroviaire</t>
  </si>
  <si>
    <t>Post-acheminement</t>
  </si>
  <si>
    <t>Total par conteneur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</si>
</sst>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h:mm"/>
    <numFmt numFmtId="165" formatCode="d:hh:mm"/>
    <numFmt numFmtId="166" formatCode="#,###.##&quot; km/h&quot;"/>
    <numFmt numFmtId="167" formatCode="0.0"/>
  </numFmts>
  <fonts count="16" x14ac:knownFonts="1">
    <font>
      <sz val="10"/>
      <name val="Arial"/>
    </font>
    <font>
      <sz val="8"/>
      <name val="Arial"/>
      <family val="2"/>
    </font>
    <font>
      <sz val="10"/>
      <name val="Arial"/>
      <family val="2"/>
    </font>
    <font>
      <sz val="7"/>
      <name val="Arial"/>
      <family val="2"/>
    </font>
    <font>
      <sz val="9"/>
      <name val="Arial"/>
      <family val="2"/>
    </font>
    <font>
      <sz val="10"/>
      <color indexed="22"/>
      <name val="Arial"/>
      <family val="2"/>
    </font>
    <font>
      <b/>
      <sz val="10"/>
      <name val="Arial"/>
      <family val="2"/>
    </font>
    <font>
      <b/>
      <sz val="10"/>
      <color indexed="10"/>
      <name val="Arial Narrow"/>
      <family val="2"/>
    </font>
    <font>
      <i/>
      <sz val="10"/>
      <name val="Arial"/>
      <family val="2"/>
    </font>
    <font>
      <b/>
      <sz val="10"/>
      <color indexed="13"/>
      <name val="Arial"/>
      <family val="2"/>
    </font>
    <font>
      <sz val="10"/>
      <color indexed="10"/>
      <name val="Arial Black"/>
      <family val="2"/>
    </font>
    <font>
      <b/>
      <sz val="10"/>
      <color indexed="15"/>
      <name val="Arial"/>
      <family val="2"/>
    </font>
    <font>
      <b/>
      <sz val="16"/>
      <color indexed="8"/>
      <name val="Arial"/>
      <family val="2"/>
    </font>
    <font>
      <b/>
      <i/>
      <sz val="10"/>
      <name val="Arial"/>
      <family val="2"/>
    </font>
    <font>
      <sz val="12"/>
      <name val="Arial"/>
      <family val="2"/>
    </font>
    <font>
      <b/>
      <sz val="12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7">
    <xf numFmtId="0" fontId="0" fillId="0" borderId="0" xfId="0"/>
    <xf numFmtId="20" fontId="0" fillId="0" borderId="0" xfId="0" applyNumberFormat="1"/>
    <xf numFmtId="0" fontId="5" fillId="2" borderId="1" xfId="0" applyFont="1" applyFill="1" applyBorder="1"/>
    <xf numFmtId="0" fontId="5" fillId="2" borderId="2" xfId="0" applyFont="1" applyFill="1" applyBorder="1"/>
    <xf numFmtId="0" fontId="0" fillId="2" borderId="0" xfId="0" applyFill="1"/>
    <xf numFmtId="0" fontId="4" fillId="2" borderId="1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wrapText="1"/>
    </xf>
    <xf numFmtId="0" fontId="3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0" fillId="2" borderId="5" xfId="0" applyFill="1" applyBorder="1" applyAlignment="1">
      <alignment horizontal="centerContinuous" vertical="center"/>
    </xf>
    <xf numFmtId="0" fontId="0" fillId="2" borderId="6" xfId="0" applyFill="1" applyBorder="1" applyAlignment="1">
      <alignment horizontal="centerContinuous" vertical="center"/>
    </xf>
    <xf numFmtId="20" fontId="2" fillId="0" borderId="2" xfId="0" applyNumberFormat="1" applyFont="1" applyBorder="1" applyProtection="1">
      <protection locked="0"/>
    </xf>
    <xf numFmtId="0" fontId="0" fillId="2" borderId="7" xfId="0" applyFill="1" applyBorder="1" applyAlignment="1">
      <alignment horizontal="centerContinuous" vertical="center"/>
    </xf>
    <xf numFmtId="0" fontId="0" fillId="2" borderId="1" xfId="0" applyFill="1" applyBorder="1" applyAlignment="1">
      <alignment horizontal="centerContinuous" vertical="center"/>
    </xf>
    <xf numFmtId="0" fontId="1" fillId="2" borderId="3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left" vertical="center"/>
    </xf>
    <xf numFmtId="1" fontId="2" fillId="0" borderId="5" xfId="0" applyNumberFormat="1" applyFont="1" applyBorder="1" applyAlignment="1" applyProtection="1">
      <alignment horizontal="right" wrapText="1"/>
      <protection locked="0"/>
    </xf>
    <xf numFmtId="164" fontId="2" fillId="0" borderId="1" xfId="0" applyNumberFormat="1" applyFont="1" applyBorder="1" applyProtection="1">
      <protection locked="0"/>
    </xf>
    <xf numFmtId="20" fontId="2" fillId="0" borderId="8" xfId="0" applyNumberFormat="1" applyFont="1" applyBorder="1" applyProtection="1">
      <protection locked="0"/>
    </xf>
    <xf numFmtId="1" fontId="2" fillId="2" borderId="5" xfId="0" applyNumberFormat="1" applyFont="1" applyFill="1" applyBorder="1" applyAlignment="1" applyProtection="1">
      <alignment horizontal="right" wrapText="1"/>
    </xf>
    <xf numFmtId="164" fontId="2" fillId="2" borderId="2" xfId="0" applyNumberFormat="1" applyFont="1" applyFill="1" applyBorder="1" applyProtection="1"/>
    <xf numFmtId="164" fontId="2" fillId="2" borderId="8" xfId="0" applyNumberFormat="1" applyFont="1" applyFill="1" applyBorder="1" applyProtection="1"/>
    <xf numFmtId="0" fontId="0" fillId="2" borderId="0" xfId="0" applyFill="1" applyProtection="1"/>
    <xf numFmtId="20" fontId="0" fillId="0" borderId="0" xfId="0" applyNumberFormat="1" applyProtection="1">
      <protection locked="0"/>
    </xf>
    <xf numFmtId="164" fontId="5" fillId="2" borderId="1" xfId="0" applyNumberFormat="1" applyFont="1" applyFill="1" applyBorder="1" applyProtection="1"/>
    <xf numFmtId="0" fontId="5" fillId="2" borderId="2" xfId="0" applyFont="1" applyFill="1" applyBorder="1" applyProtection="1"/>
    <xf numFmtId="1" fontId="2" fillId="0" borderId="6" xfId="0" applyNumberFormat="1" applyFont="1" applyBorder="1" applyAlignment="1" applyProtection="1">
      <alignment horizontal="right" wrapText="1"/>
      <protection locked="0"/>
    </xf>
    <xf numFmtId="0" fontId="2" fillId="3" borderId="9" xfId="0" applyFont="1" applyFill="1" applyBorder="1" applyAlignment="1" applyProtection="1">
      <alignment horizontal="left"/>
      <protection locked="0"/>
    </xf>
    <xf numFmtId="0" fontId="2" fillId="0" borderId="10" xfId="0" applyFont="1" applyBorder="1" applyAlignment="1" applyProtection="1">
      <alignment horizontal="left" wrapText="1"/>
      <protection locked="0"/>
    </xf>
    <xf numFmtId="0" fontId="2" fillId="0" borderId="2" xfId="0" applyFont="1" applyBorder="1" applyAlignment="1" applyProtection="1">
      <alignment horizontal="left" wrapText="1"/>
      <protection locked="0"/>
    </xf>
    <xf numFmtId="0" fontId="0" fillId="0" borderId="2" xfId="0" applyBorder="1" applyAlignment="1" applyProtection="1">
      <alignment horizontal="left"/>
      <protection locked="0"/>
    </xf>
    <xf numFmtId="0" fontId="2" fillId="0" borderId="8" xfId="0" applyFont="1" applyBorder="1" applyAlignment="1" applyProtection="1">
      <alignment horizontal="left" wrapText="1"/>
      <protection locked="0"/>
    </xf>
    <xf numFmtId="0" fontId="0" fillId="2" borderId="11" xfId="0" applyFill="1" applyBorder="1"/>
    <xf numFmtId="0" fontId="0" fillId="2" borderId="12" xfId="0" applyFill="1" applyBorder="1"/>
    <xf numFmtId="0" fontId="0" fillId="2" borderId="0" xfId="0" applyFill="1" applyBorder="1"/>
    <xf numFmtId="0" fontId="0" fillId="2" borderId="14" xfId="0" applyFill="1" applyBorder="1"/>
    <xf numFmtId="0" fontId="0" fillId="2" borderId="15" xfId="0" applyFill="1" applyBorder="1"/>
    <xf numFmtId="0" fontId="0" fillId="2" borderId="16" xfId="0" applyFill="1" applyBorder="1"/>
    <xf numFmtId="0" fontId="0" fillId="2" borderId="17" xfId="0" applyFill="1" applyBorder="1"/>
    <xf numFmtId="0" fontId="6" fillId="2" borderId="18" xfId="0" applyFont="1" applyFill="1" applyBorder="1"/>
    <xf numFmtId="0" fontId="0" fillId="2" borderId="18" xfId="0" applyFill="1" applyBorder="1" applyAlignment="1">
      <alignment horizontal="left"/>
    </xf>
    <xf numFmtId="0" fontId="0" fillId="2" borderId="13" xfId="0" applyFill="1" applyBorder="1" applyAlignment="1">
      <alignment horizontal="left"/>
    </xf>
    <xf numFmtId="0" fontId="0" fillId="2" borderId="15" xfId="0" applyFill="1" applyBorder="1" applyAlignment="1">
      <alignment horizontal="left"/>
    </xf>
    <xf numFmtId="22" fontId="0" fillId="0" borderId="0" xfId="0" applyNumberFormat="1"/>
    <xf numFmtId="0" fontId="2" fillId="2" borderId="2" xfId="0" applyFont="1" applyFill="1" applyBorder="1" applyAlignment="1">
      <alignment horizontal="left"/>
    </xf>
    <xf numFmtId="0" fontId="2" fillId="2" borderId="8" xfId="0" applyFont="1" applyFill="1" applyBorder="1" applyAlignment="1">
      <alignment horizontal="left"/>
    </xf>
    <xf numFmtId="0" fontId="0" fillId="3" borderId="19" xfId="0" applyFill="1" applyBorder="1" applyAlignment="1">
      <alignment horizontal="center"/>
    </xf>
    <xf numFmtId="0" fontId="0" fillId="3" borderId="20" xfId="0" applyFill="1" applyBorder="1" applyAlignment="1">
      <alignment horizontal="center"/>
    </xf>
    <xf numFmtId="1" fontId="0" fillId="0" borderId="0" xfId="0" applyNumberFormat="1"/>
    <xf numFmtId="0" fontId="0" fillId="0" borderId="0" xfId="0" applyNumberFormat="1"/>
    <xf numFmtId="0" fontId="6" fillId="2" borderId="21" xfId="0" applyFont="1" applyFill="1" applyBorder="1" applyAlignment="1" applyProtection="1">
      <alignment horizontal="center"/>
    </xf>
    <xf numFmtId="0" fontId="6" fillId="2" borderId="22" xfId="0" applyFont="1" applyFill="1" applyBorder="1" applyProtection="1"/>
    <xf numFmtId="0" fontId="0" fillId="2" borderId="4" xfId="0" applyFill="1" applyBorder="1" applyProtection="1"/>
    <xf numFmtId="165" fontId="6" fillId="2" borderId="3" xfId="0" applyNumberFormat="1" applyFont="1" applyFill="1" applyBorder="1" applyProtection="1"/>
    <xf numFmtId="20" fontId="6" fillId="2" borderId="3" xfId="0" applyNumberFormat="1" applyFont="1" applyFill="1" applyBorder="1" applyProtection="1"/>
    <xf numFmtId="164" fontId="0" fillId="0" borderId="0" xfId="0" applyNumberFormat="1"/>
    <xf numFmtId="0" fontId="0" fillId="2" borderId="0" xfId="0" applyFill="1" applyAlignment="1" applyProtection="1">
      <alignment horizontal="center"/>
    </xf>
    <xf numFmtId="0" fontId="7" fillId="2" borderId="22" xfId="0" applyFont="1" applyFill="1" applyBorder="1" applyAlignment="1" applyProtection="1">
      <alignment horizontal="center"/>
    </xf>
    <xf numFmtId="20" fontId="8" fillId="0" borderId="0" xfId="0" applyNumberFormat="1" applyFont="1"/>
    <xf numFmtId="3" fontId="6" fillId="2" borderId="3" xfId="0" applyNumberFormat="1" applyFont="1" applyFill="1" applyBorder="1" applyProtection="1"/>
    <xf numFmtId="0" fontId="0" fillId="2" borderId="0" xfId="0" applyFill="1" applyAlignment="1">
      <alignment horizontal="right"/>
    </xf>
    <xf numFmtId="0" fontId="0" fillId="0" borderId="18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11" fillId="2" borderId="23" xfId="0" applyFont="1" applyFill="1" applyBorder="1" applyAlignment="1">
      <alignment horizontal="center"/>
    </xf>
    <xf numFmtId="165" fontId="0" fillId="2" borderId="22" xfId="0" applyNumberFormat="1" applyFill="1" applyBorder="1" applyProtection="1"/>
    <xf numFmtId="0" fontId="2" fillId="2" borderId="13" xfId="0" applyFont="1" applyFill="1" applyBorder="1"/>
    <xf numFmtId="0" fontId="2" fillId="0" borderId="0" xfId="0" applyFont="1"/>
    <xf numFmtId="0" fontId="2" fillId="0" borderId="0" xfId="0" applyFont="1" applyFill="1" applyBorder="1"/>
    <xf numFmtId="0" fontId="0" fillId="0" borderId="0" xfId="0" applyAlignment="1">
      <alignment horizontal="right"/>
    </xf>
    <xf numFmtId="0" fontId="13" fillId="0" borderId="0" xfId="0" applyFont="1"/>
    <xf numFmtId="20" fontId="2" fillId="0" borderId="0" xfId="0" applyNumberFormat="1" applyFont="1"/>
    <xf numFmtId="167" fontId="0" fillId="0" borderId="0" xfId="0" applyNumberFormat="1"/>
    <xf numFmtId="0" fontId="0" fillId="0" borderId="15" xfId="0" applyBorder="1" applyAlignment="1">
      <alignment vertical="top"/>
    </xf>
    <xf numFmtId="0" fontId="0" fillId="0" borderId="17" xfId="0" applyBorder="1" applyAlignment="1">
      <alignment vertical="top"/>
    </xf>
    <xf numFmtId="20" fontId="2" fillId="0" borderId="0" xfId="0" applyNumberFormat="1" applyFont="1" applyAlignment="1">
      <alignment horizontal="right"/>
    </xf>
    <xf numFmtId="0" fontId="13" fillId="0" borderId="0" xfId="0" applyFont="1" applyAlignment="1">
      <alignment horizontal="center"/>
    </xf>
    <xf numFmtId="20" fontId="13" fillId="0" borderId="0" xfId="0" applyNumberFormat="1" applyFont="1" applyAlignment="1">
      <alignment horizontal="center"/>
    </xf>
    <xf numFmtId="2" fontId="0" fillId="0" borderId="0" xfId="0" applyNumberFormat="1"/>
    <xf numFmtId="165" fontId="6" fillId="0" borderId="0" xfId="0" applyNumberFormat="1" applyFont="1" applyAlignment="1">
      <alignment horizontal="right"/>
    </xf>
    <xf numFmtId="0" fontId="13" fillId="0" borderId="0" xfId="0" applyFont="1" applyAlignment="1">
      <alignment horizontal="center"/>
    </xf>
    <xf numFmtId="165" fontId="2" fillId="0" borderId="0" xfId="0" applyNumberFormat="1" applyFont="1" applyAlignment="1">
      <alignment horizontal="right"/>
    </xf>
    <xf numFmtId="0" fontId="2" fillId="0" borderId="2" xfId="0" applyFont="1" applyBorder="1" applyAlignment="1" applyProtection="1">
      <alignment horizontal="left"/>
      <protection locked="0"/>
    </xf>
    <xf numFmtId="0" fontId="2" fillId="0" borderId="0" xfId="0" applyFont="1" applyAlignment="1">
      <alignment horizontal="center"/>
    </xf>
    <xf numFmtId="20" fontId="2" fillId="0" borderId="2" xfId="0" applyNumberFormat="1" applyFont="1" applyBorder="1" applyAlignment="1" applyProtection="1">
      <alignment horizontal="center"/>
      <protection locked="0"/>
    </xf>
    <xf numFmtId="165" fontId="0" fillId="0" borderId="0" xfId="0" applyNumberFormat="1"/>
    <xf numFmtId="0" fontId="14" fillId="0" borderId="0" xfId="0" applyFont="1"/>
    <xf numFmtId="0" fontId="14" fillId="0" borderId="18" xfId="0" applyFont="1" applyBorder="1"/>
    <xf numFmtId="0" fontId="14" fillId="0" borderId="13" xfId="0" applyFont="1" applyBorder="1"/>
    <xf numFmtId="0" fontId="14" fillId="0" borderId="15" xfId="0" applyFont="1" applyBorder="1"/>
    <xf numFmtId="0" fontId="14" fillId="0" borderId="19" xfId="0" applyFont="1" applyBorder="1"/>
    <xf numFmtId="4" fontId="14" fillId="0" borderId="19" xfId="0" applyNumberFormat="1" applyFont="1" applyBorder="1"/>
    <xf numFmtId="2" fontId="14" fillId="0" borderId="30" xfId="0" applyNumberFormat="1" applyFont="1" applyBorder="1"/>
    <xf numFmtId="0" fontId="14" fillId="0" borderId="30" xfId="0" applyFont="1" applyBorder="1"/>
    <xf numFmtId="4" fontId="14" fillId="0" borderId="30" xfId="0" applyNumberFormat="1" applyFont="1" applyBorder="1"/>
    <xf numFmtId="0" fontId="14" fillId="0" borderId="20" xfId="0" applyFont="1" applyBorder="1"/>
    <xf numFmtId="4" fontId="14" fillId="0" borderId="20" xfId="0" applyNumberFormat="1" applyFont="1" applyBorder="1"/>
    <xf numFmtId="0" fontId="14" fillId="0" borderId="24" xfId="0" applyFont="1" applyBorder="1" applyAlignment="1">
      <alignment vertical="center"/>
    </xf>
    <xf numFmtId="0" fontId="14" fillId="0" borderId="31" xfId="0" applyFont="1" applyBorder="1" applyAlignment="1">
      <alignment vertical="center"/>
    </xf>
    <xf numFmtId="0" fontId="14" fillId="0" borderId="25" xfId="0" applyFont="1" applyBorder="1" applyAlignment="1">
      <alignment vertical="center"/>
    </xf>
    <xf numFmtId="4" fontId="14" fillId="0" borderId="29" xfId="0" applyNumberFormat="1" applyFont="1" applyBorder="1" applyAlignment="1">
      <alignment vertical="center"/>
    </xf>
    <xf numFmtId="0" fontId="14" fillId="0" borderId="29" xfId="0" applyFont="1" applyBorder="1" applyAlignment="1">
      <alignment horizontal="center"/>
    </xf>
    <xf numFmtId="2" fontId="14" fillId="0" borderId="20" xfId="0" applyNumberFormat="1" applyFont="1" applyBorder="1"/>
    <xf numFmtId="0" fontId="14" fillId="0" borderId="18" xfId="0" applyFont="1" applyBorder="1" applyAlignment="1">
      <alignment vertical="center"/>
    </xf>
    <xf numFmtId="0" fontId="14" fillId="0" borderId="11" xfId="0" applyFont="1" applyBorder="1" applyAlignment="1">
      <alignment vertical="center"/>
    </xf>
    <xf numFmtId="0" fontId="14" fillId="0" borderId="12" xfId="0" applyFont="1" applyBorder="1" applyAlignment="1">
      <alignment vertical="center"/>
    </xf>
    <xf numFmtId="4" fontId="14" fillId="0" borderId="19" xfId="0" applyNumberFormat="1" applyFont="1" applyBorder="1" applyAlignment="1">
      <alignment vertical="center"/>
    </xf>
    <xf numFmtId="0" fontId="14" fillId="0" borderId="13" xfId="0" applyFont="1" applyBorder="1" applyAlignment="1">
      <alignment vertical="center"/>
    </xf>
    <xf numFmtId="0" fontId="14" fillId="0" borderId="0" xfId="0" applyFont="1" applyBorder="1" applyAlignment="1">
      <alignment vertical="center"/>
    </xf>
    <xf numFmtId="0" fontId="14" fillId="0" borderId="14" xfId="0" applyFont="1" applyBorder="1" applyAlignment="1">
      <alignment vertical="center"/>
    </xf>
    <xf numFmtId="4" fontId="14" fillId="0" borderId="30" xfId="0" applyNumberFormat="1" applyFont="1" applyBorder="1" applyAlignment="1">
      <alignment vertical="center"/>
    </xf>
    <xf numFmtId="0" fontId="14" fillId="0" borderId="15" xfId="0" applyFont="1" applyBorder="1" applyAlignment="1">
      <alignment vertical="center"/>
    </xf>
    <xf numFmtId="0" fontId="14" fillId="0" borderId="16" xfId="0" applyFont="1" applyBorder="1" applyAlignment="1">
      <alignment vertical="center"/>
    </xf>
    <xf numFmtId="0" fontId="14" fillId="0" borderId="17" xfId="0" applyFont="1" applyBorder="1" applyAlignment="1">
      <alignment vertical="center"/>
    </xf>
    <xf numFmtId="4" fontId="14" fillId="0" borderId="20" xfId="0" applyNumberFormat="1" applyFont="1" applyBorder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66" fontId="0" fillId="2" borderId="24" xfId="0" applyNumberFormat="1" applyFill="1" applyBorder="1" applyAlignment="1">
      <alignment horizontal="center"/>
    </xf>
    <xf numFmtId="166" fontId="0" fillId="2" borderId="25" xfId="0" applyNumberFormat="1" applyFill="1" applyBorder="1" applyAlignment="1">
      <alignment horizontal="center"/>
    </xf>
    <xf numFmtId="0" fontId="13" fillId="0" borderId="0" xfId="0" applyFont="1" applyAlignment="1">
      <alignment horizontal="center"/>
    </xf>
    <xf numFmtId="0" fontId="10" fillId="2" borderId="13" xfId="0" applyFont="1" applyFill="1" applyBorder="1" applyAlignment="1">
      <alignment horizontal="center"/>
    </xf>
    <xf numFmtId="0" fontId="10" fillId="2" borderId="14" xfId="0" applyFont="1" applyFill="1" applyBorder="1" applyAlignment="1">
      <alignment horizontal="center"/>
    </xf>
    <xf numFmtId="0" fontId="12" fillId="2" borderId="0" xfId="0" applyFont="1" applyFill="1" applyAlignment="1">
      <alignment horizontal="center" vertical="center"/>
    </xf>
    <xf numFmtId="14" fontId="0" fillId="3" borderId="24" xfId="0" applyNumberFormat="1" applyFill="1" applyBorder="1" applyAlignment="1" applyProtection="1">
      <alignment horizontal="center"/>
      <protection locked="0"/>
    </xf>
    <xf numFmtId="14" fontId="0" fillId="3" borderId="25" xfId="0" applyNumberFormat="1" applyFill="1" applyBorder="1" applyAlignment="1" applyProtection="1">
      <alignment horizontal="center"/>
      <protection locked="0"/>
    </xf>
    <xf numFmtId="0" fontId="0" fillId="3" borderId="24" xfId="0" applyFill="1" applyBorder="1" applyAlignment="1" applyProtection="1">
      <alignment horizontal="center"/>
      <protection locked="0"/>
    </xf>
    <xf numFmtId="0" fontId="0" fillId="3" borderId="25" xfId="0" applyFill="1" applyBorder="1" applyAlignment="1" applyProtection="1">
      <alignment horizontal="center"/>
      <protection locked="0"/>
    </xf>
    <xf numFmtId="0" fontId="9" fillId="2" borderId="26" xfId="0" applyFont="1" applyFill="1" applyBorder="1" applyAlignment="1">
      <alignment horizontal="center"/>
    </xf>
    <xf numFmtId="0" fontId="11" fillId="2" borderId="26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21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27" xfId="0" applyFill="1" applyBorder="1" applyAlignment="1">
      <alignment horizontal="center" vertical="center"/>
    </xf>
    <xf numFmtId="0" fontId="0" fillId="2" borderId="28" xfId="0" applyFill="1" applyBorder="1" applyAlignment="1">
      <alignment horizontal="center" vertical="center"/>
    </xf>
    <xf numFmtId="0" fontId="2" fillId="2" borderId="27" xfId="0" applyFont="1" applyFill="1" applyBorder="1" applyAlignment="1">
      <alignment horizontal="center" vertical="center"/>
    </xf>
    <xf numFmtId="0" fontId="2" fillId="2" borderId="28" xfId="0" applyFont="1" applyFill="1" applyBorder="1" applyAlignment="1">
      <alignment horizontal="center" vertical="center"/>
    </xf>
    <xf numFmtId="0" fontId="0" fillId="3" borderId="13" xfId="0" applyFont="1" applyFill="1" applyBorder="1" applyAlignment="1">
      <alignment horizontal="center"/>
    </xf>
    <xf numFmtId="0" fontId="0" fillId="3" borderId="0" xfId="0" applyFont="1" applyFill="1" applyBorder="1" applyAlignment="1">
      <alignment horizontal="center"/>
    </xf>
    <xf numFmtId="0" fontId="14" fillId="4" borderId="0" xfId="0" applyFont="1" applyFill="1" applyAlignment="1">
      <alignment horizontal="center"/>
    </xf>
    <xf numFmtId="0" fontId="15" fillId="0" borderId="0" xfId="0" applyFont="1" applyAlignment="1">
      <alignment horizontal="center" vertical="center"/>
    </xf>
  </cellXfs>
  <cellStyles count="1">
    <cellStyle name="Normal" xfId="0" builtinId="0"/>
  </cellStyles>
  <dxfs count="4">
    <dxf>
      <fill>
        <patternFill>
          <bgColor indexed="8"/>
        </patternFill>
      </fill>
    </dxf>
    <dxf>
      <font>
        <b/>
        <i val="0"/>
        <condense val="0"/>
        <extend val="0"/>
        <color indexed="10"/>
      </font>
      <fill>
        <patternFill>
          <bgColor indexed="22"/>
        </patternFill>
      </fill>
    </dxf>
    <dxf>
      <fill>
        <patternFill>
          <bgColor indexed="8"/>
        </patternFill>
      </fill>
    </dxf>
    <dxf>
      <font>
        <b/>
        <i val="0"/>
        <condense val="0"/>
        <extend val="0"/>
        <color indexed="10"/>
      </font>
      <fill>
        <patternFill>
          <bgColor indexed="22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010000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104775</xdr:colOff>
      <xdr:row>6</xdr:row>
      <xdr:rowOff>104775</xdr:rowOff>
    </xdr:from>
    <xdr:to>
      <xdr:col>7</xdr:col>
      <xdr:colOff>390525</xdr:colOff>
      <xdr:row>7</xdr:row>
      <xdr:rowOff>123825</xdr:rowOff>
    </xdr:to>
    <xdr:sp macro="" textlink="">
      <xdr:nvSpPr>
        <xdr:cNvPr id="1040" name="Rectangle 16"/>
        <xdr:cNvSpPr>
          <a:spLocks noChangeArrowheads="1"/>
        </xdr:cNvSpPr>
      </xdr:nvSpPr>
      <xdr:spPr bwMode="auto">
        <a:xfrm>
          <a:off x="5067300" y="1352550"/>
          <a:ext cx="285750" cy="285750"/>
        </a:xfrm>
        <a:prstGeom prst="rect">
          <a:avLst/>
        </a:prstGeom>
        <a:solidFill>
          <a:srgbClr val="FFFFFF"/>
        </a:solidFill>
        <a:ln w="2857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7</xdr:col>
      <xdr:colOff>123825</xdr:colOff>
      <xdr:row>6</xdr:row>
      <xdr:rowOff>114300</xdr:rowOff>
    </xdr:from>
    <xdr:to>
      <xdr:col>7</xdr:col>
      <xdr:colOff>381000</xdr:colOff>
      <xdr:row>7</xdr:row>
      <xdr:rowOff>114300</xdr:rowOff>
    </xdr:to>
    <xdr:sp macro="" textlink="">
      <xdr:nvSpPr>
        <xdr:cNvPr id="1041" name="Line 17"/>
        <xdr:cNvSpPr>
          <a:spLocks noChangeShapeType="1"/>
        </xdr:cNvSpPr>
      </xdr:nvSpPr>
      <xdr:spPr bwMode="auto">
        <a:xfrm flipH="1">
          <a:off x="5086350" y="1362075"/>
          <a:ext cx="257175" cy="266700"/>
        </a:xfrm>
        <a:prstGeom prst="line">
          <a:avLst/>
        </a:prstGeom>
        <a:noFill/>
        <a:ln w="2857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95250</xdr:colOff>
      <xdr:row>6</xdr:row>
      <xdr:rowOff>57150</xdr:rowOff>
    </xdr:from>
    <xdr:to>
      <xdr:col>8</xdr:col>
      <xdr:colOff>342900</xdr:colOff>
      <xdr:row>7</xdr:row>
      <xdr:rowOff>142875</xdr:rowOff>
    </xdr:to>
    <xdr:grpSp>
      <xdr:nvGrpSpPr>
        <xdr:cNvPr id="1046" name="Group 22"/>
        <xdr:cNvGrpSpPr>
          <a:grpSpLocks/>
        </xdr:cNvGrpSpPr>
      </xdr:nvGrpSpPr>
      <xdr:grpSpPr bwMode="auto">
        <a:xfrm>
          <a:off x="5572125" y="1304925"/>
          <a:ext cx="247650" cy="352425"/>
          <a:chOff x="612" y="92"/>
          <a:chExt cx="26" cy="37"/>
        </a:xfrm>
      </xdr:grpSpPr>
      <xdr:sp macro="" textlink="">
        <xdr:nvSpPr>
          <xdr:cNvPr id="1042" name="Line 18"/>
          <xdr:cNvSpPr>
            <a:spLocks noChangeShapeType="1"/>
          </xdr:cNvSpPr>
        </xdr:nvSpPr>
        <xdr:spPr bwMode="auto">
          <a:xfrm>
            <a:off x="612" y="92"/>
            <a:ext cx="0" cy="35"/>
          </a:xfrm>
          <a:prstGeom prst="line">
            <a:avLst/>
          </a:prstGeom>
          <a:noFill/>
          <a:ln w="2857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043" name="Line 19"/>
          <xdr:cNvSpPr>
            <a:spLocks noChangeShapeType="1"/>
          </xdr:cNvSpPr>
        </xdr:nvSpPr>
        <xdr:spPr bwMode="auto">
          <a:xfrm>
            <a:off x="612" y="110"/>
            <a:ext cx="26" cy="0"/>
          </a:xfrm>
          <a:prstGeom prst="line">
            <a:avLst/>
          </a:prstGeom>
          <a:noFill/>
          <a:ln w="2857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044" name="Line 20"/>
          <xdr:cNvSpPr>
            <a:spLocks noChangeShapeType="1"/>
          </xdr:cNvSpPr>
        </xdr:nvSpPr>
        <xdr:spPr bwMode="auto">
          <a:xfrm>
            <a:off x="638" y="110"/>
            <a:ext cx="0" cy="19"/>
          </a:xfrm>
          <a:prstGeom prst="line">
            <a:avLst/>
          </a:prstGeom>
          <a:noFill/>
          <a:ln w="28575">
            <a:solidFill>
              <a:srgbClr val="000000"/>
            </a:solidFill>
            <a:round/>
            <a:headEnd/>
            <a:tailEnd/>
          </a:ln>
        </xdr:spPr>
      </xdr:sp>
    </xdr:grpSp>
    <xdr:clientData/>
  </xdr:twoCellAnchor>
  <xdr:twoCellAnchor>
    <xdr:from>
      <xdr:col>6</xdr:col>
      <xdr:colOff>76200</xdr:colOff>
      <xdr:row>6</xdr:row>
      <xdr:rowOff>104775</xdr:rowOff>
    </xdr:from>
    <xdr:to>
      <xdr:col>6</xdr:col>
      <xdr:colOff>419100</xdr:colOff>
      <xdr:row>7</xdr:row>
      <xdr:rowOff>142875</xdr:rowOff>
    </xdr:to>
    <xdr:grpSp>
      <xdr:nvGrpSpPr>
        <xdr:cNvPr id="1059" name="Group 35"/>
        <xdr:cNvGrpSpPr>
          <a:grpSpLocks/>
        </xdr:cNvGrpSpPr>
      </xdr:nvGrpSpPr>
      <xdr:grpSpPr bwMode="auto">
        <a:xfrm>
          <a:off x="4524375" y="1352550"/>
          <a:ext cx="342900" cy="304800"/>
          <a:chOff x="502" y="97"/>
          <a:chExt cx="36" cy="32"/>
        </a:xfrm>
      </xdr:grpSpPr>
      <xdr:grpSp>
        <xdr:nvGrpSpPr>
          <xdr:cNvPr id="1053" name="Group 29"/>
          <xdr:cNvGrpSpPr>
            <a:grpSpLocks/>
          </xdr:cNvGrpSpPr>
        </xdr:nvGrpSpPr>
        <xdr:grpSpPr bwMode="auto">
          <a:xfrm>
            <a:off x="503" y="97"/>
            <a:ext cx="35" cy="31"/>
            <a:chOff x="503" y="97"/>
            <a:chExt cx="35" cy="31"/>
          </a:xfrm>
        </xdr:grpSpPr>
        <xdr:sp macro="" textlink="">
          <xdr:nvSpPr>
            <xdr:cNvPr id="1039" name="Line 15"/>
            <xdr:cNvSpPr>
              <a:spLocks noChangeShapeType="1"/>
            </xdr:cNvSpPr>
          </xdr:nvSpPr>
          <xdr:spPr bwMode="auto">
            <a:xfrm flipH="1">
              <a:off x="503" y="97"/>
              <a:ext cx="29" cy="31"/>
            </a:xfrm>
            <a:prstGeom prst="line">
              <a:avLst/>
            </a:prstGeom>
            <a:noFill/>
            <a:ln w="28575">
              <a:solidFill>
                <a:srgbClr val="000000"/>
              </a:solidFill>
              <a:round/>
              <a:headEnd/>
              <a:tailEnd/>
            </a:ln>
          </xdr:spPr>
        </xdr:sp>
        <xdr:grpSp>
          <xdr:nvGrpSpPr>
            <xdr:cNvPr id="1049" name="Group 25"/>
            <xdr:cNvGrpSpPr>
              <a:grpSpLocks/>
            </xdr:cNvGrpSpPr>
          </xdr:nvGrpSpPr>
          <xdr:grpSpPr bwMode="auto">
            <a:xfrm>
              <a:off x="531" y="97"/>
              <a:ext cx="7" cy="10"/>
              <a:chOff x="529" y="97"/>
              <a:chExt cx="12" cy="17"/>
            </a:xfrm>
          </xdr:grpSpPr>
          <xdr:sp macro="" textlink="">
            <xdr:nvSpPr>
              <xdr:cNvPr id="1047" name="Rectangle 23"/>
              <xdr:cNvSpPr>
                <a:spLocks noChangeArrowheads="1"/>
              </xdr:cNvSpPr>
            </xdr:nvSpPr>
            <xdr:spPr bwMode="auto">
              <a:xfrm rot="-2700000">
                <a:off x="529" y="97"/>
                <a:ext cx="8" cy="9"/>
              </a:xfrm>
              <a:prstGeom prst="rect">
                <a:avLst/>
              </a:prstGeom>
              <a:solidFill>
                <a:srgbClr val="000000"/>
              </a:solidFill>
              <a:ln w="28575">
                <a:solidFill>
                  <a:srgbClr val="000000"/>
                </a:solidFill>
                <a:miter lim="800000"/>
                <a:headEnd/>
                <a:tailEnd/>
              </a:ln>
              <a:effectLst/>
            </xdr:spPr>
          </xdr:sp>
          <xdr:sp macro="" textlink="">
            <xdr:nvSpPr>
              <xdr:cNvPr id="1048" name="Rectangle 24"/>
              <xdr:cNvSpPr>
                <a:spLocks noChangeArrowheads="1"/>
              </xdr:cNvSpPr>
            </xdr:nvSpPr>
            <xdr:spPr bwMode="auto">
              <a:xfrm rot="2760000">
                <a:off x="535" y="108"/>
                <a:ext cx="8" cy="4"/>
              </a:xfrm>
              <a:prstGeom prst="rect">
                <a:avLst/>
              </a:prstGeom>
              <a:solidFill>
                <a:srgbClr val="000000"/>
              </a:solidFill>
              <a:ln w="28575">
                <a:solidFill>
                  <a:srgbClr val="000000"/>
                </a:solidFill>
                <a:miter lim="800000"/>
                <a:headEnd/>
                <a:tailEnd/>
              </a:ln>
              <a:effectLst/>
            </xdr:spPr>
          </xdr:sp>
        </xdr:grpSp>
      </xdr:grpSp>
      <xdr:grpSp>
        <xdr:nvGrpSpPr>
          <xdr:cNvPr id="1054" name="Group 30"/>
          <xdr:cNvGrpSpPr>
            <a:grpSpLocks/>
          </xdr:cNvGrpSpPr>
        </xdr:nvGrpSpPr>
        <xdr:grpSpPr bwMode="auto">
          <a:xfrm flipH="1">
            <a:off x="502" y="98"/>
            <a:ext cx="35" cy="31"/>
            <a:chOff x="503" y="97"/>
            <a:chExt cx="35" cy="31"/>
          </a:xfrm>
        </xdr:grpSpPr>
        <xdr:sp macro="" textlink="">
          <xdr:nvSpPr>
            <xdr:cNvPr id="1055" name="Line 31"/>
            <xdr:cNvSpPr>
              <a:spLocks noChangeShapeType="1"/>
            </xdr:cNvSpPr>
          </xdr:nvSpPr>
          <xdr:spPr bwMode="auto">
            <a:xfrm flipH="1">
              <a:off x="503" y="97"/>
              <a:ext cx="29" cy="31"/>
            </a:xfrm>
            <a:prstGeom prst="line">
              <a:avLst/>
            </a:prstGeom>
            <a:noFill/>
            <a:ln w="28575">
              <a:solidFill>
                <a:srgbClr val="000000"/>
              </a:solidFill>
              <a:round/>
              <a:headEnd/>
              <a:tailEnd/>
            </a:ln>
          </xdr:spPr>
        </xdr:sp>
        <xdr:grpSp>
          <xdr:nvGrpSpPr>
            <xdr:cNvPr id="1056" name="Group 32"/>
            <xdr:cNvGrpSpPr>
              <a:grpSpLocks/>
            </xdr:cNvGrpSpPr>
          </xdr:nvGrpSpPr>
          <xdr:grpSpPr bwMode="auto">
            <a:xfrm>
              <a:off x="531" y="97"/>
              <a:ext cx="7" cy="10"/>
              <a:chOff x="529" y="97"/>
              <a:chExt cx="12" cy="17"/>
            </a:xfrm>
          </xdr:grpSpPr>
          <xdr:sp macro="" textlink="">
            <xdr:nvSpPr>
              <xdr:cNvPr id="1057" name="Rectangle 33"/>
              <xdr:cNvSpPr>
                <a:spLocks noChangeArrowheads="1"/>
              </xdr:cNvSpPr>
            </xdr:nvSpPr>
            <xdr:spPr bwMode="auto">
              <a:xfrm rot="-2700000">
                <a:off x="529" y="97"/>
                <a:ext cx="8" cy="9"/>
              </a:xfrm>
              <a:prstGeom prst="rect">
                <a:avLst/>
              </a:prstGeom>
              <a:solidFill>
                <a:srgbClr val="000000"/>
              </a:solidFill>
              <a:ln w="28575">
                <a:solidFill>
                  <a:srgbClr val="000000"/>
                </a:solidFill>
                <a:miter lim="800000"/>
                <a:headEnd/>
                <a:tailEnd/>
              </a:ln>
              <a:effectLst/>
            </xdr:spPr>
          </xdr:sp>
          <xdr:sp macro="" textlink="">
            <xdr:nvSpPr>
              <xdr:cNvPr id="1058" name="Rectangle 34"/>
              <xdr:cNvSpPr>
                <a:spLocks noChangeArrowheads="1"/>
              </xdr:cNvSpPr>
            </xdr:nvSpPr>
            <xdr:spPr bwMode="auto">
              <a:xfrm rot="2760000">
                <a:off x="535" y="108"/>
                <a:ext cx="8" cy="4"/>
              </a:xfrm>
              <a:prstGeom prst="rect">
                <a:avLst/>
              </a:prstGeom>
              <a:solidFill>
                <a:srgbClr val="000000"/>
              </a:solidFill>
              <a:ln w="28575">
                <a:solidFill>
                  <a:srgbClr val="000000"/>
                </a:solidFill>
                <a:miter lim="800000"/>
                <a:headEnd/>
                <a:tailEnd/>
              </a:ln>
              <a:effectLst/>
            </xdr:spPr>
          </xdr:sp>
        </xdr:grpSp>
      </xdr:grpSp>
    </xdr:grpSp>
    <xdr:clientData/>
  </xdr:twoCellAnchor>
  <xdr:twoCellAnchor>
    <xdr:from>
      <xdr:col>4</xdr:col>
      <xdr:colOff>381000</xdr:colOff>
      <xdr:row>6</xdr:row>
      <xdr:rowOff>38100</xdr:rowOff>
    </xdr:from>
    <xdr:to>
      <xdr:col>5</xdr:col>
      <xdr:colOff>171450</xdr:colOff>
      <xdr:row>7</xdr:row>
      <xdr:rowOff>114300</xdr:rowOff>
    </xdr:to>
    <xdr:grpSp>
      <xdr:nvGrpSpPr>
        <xdr:cNvPr id="1061" name="Group 37"/>
        <xdr:cNvGrpSpPr>
          <a:grpSpLocks/>
        </xdr:cNvGrpSpPr>
      </xdr:nvGrpSpPr>
      <xdr:grpSpPr bwMode="auto">
        <a:xfrm>
          <a:off x="3781425" y="1285875"/>
          <a:ext cx="314325" cy="342900"/>
          <a:chOff x="425" y="81"/>
          <a:chExt cx="32" cy="36"/>
        </a:xfrm>
      </xdr:grpSpPr>
      <xdr:sp macro="" textlink="">
        <xdr:nvSpPr>
          <xdr:cNvPr id="1062" name="Oval 38"/>
          <xdr:cNvSpPr>
            <a:spLocks noChangeArrowheads="1"/>
          </xdr:cNvSpPr>
        </xdr:nvSpPr>
        <xdr:spPr bwMode="auto">
          <a:xfrm>
            <a:off x="425" y="81"/>
            <a:ext cx="32" cy="36"/>
          </a:xfrm>
          <a:prstGeom prst="ellipse">
            <a:avLst/>
          </a:prstGeom>
          <a:solidFill>
            <a:srgbClr val="FFFFFF"/>
          </a:solidFill>
          <a:ln w="19050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063" name="Line 39"/>
          <xdr:cNvSpPr>
            <a:spLocks noChangeShapeType="1"/>
          </xdr:cNvSpPr>
        </xdr:nvSpPr>
        <xdr:spPr bwMode="auto">
          <a:xfrm>
            <a:off x="429" y="87"/>
            <a:ext cx="11" cy="14"/>
          </a:xfrm>
          <a:prstGeom prst="line">
            <a:avLst/>
          </a:prstGeom>
          <a:noFill/>
          <a:ln w="2857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064" name="Line 40"/>
          <xdr:cNvSpPr>
            <a:spLocks noChangeShapeType="1"/>
          </xdr:cNvSpPr>
        </xdr:nvSpPr>
        <xdr:spPr bwMode="auto">
          <a:xfrm flipV="1">
            <a:off x="441" y="92"/>
            <a:ext cx="14" cy="8"/>
          </a:xfrm>
          <a:prstGeom prst="line">
            <a:avLst/>
          </a:prstGeom>
          <a:noFill/>
          <a:ln w="28575">
            <a:solidFill>
              <a:srgbClr val="000000"/>
            </a:solidFill>
            <a:round/>
            <a:headEnd/>
            <a:tailEnd/>
          </a:ln>
        </xdr:spPr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57150</xdr:colOff>
          <xdr:row>1</xdr:row>
          <xdr:rowOff>0</xdr:rowOff>
        </xdr:from>
        <xdr:to>
          <xdr:col>5</xdr:col>
          <xdr:colOff>457200</xdr:colOff>
          <xdr:row>3</xdr:row>
          <xdr:rowOff>114300</xdr:rowOff>
        </xdr:to>
        <xdr:sp macro="" textlink="">
          <xdr:nvSpPr>
            <xdr:cNvPr id="1105" name="Button 81" hidden="1">
              <a:extLst>
                <a:ext uri="{63B3BB69-23CF-44E3-9099-C40C66FF867C}">
                  <a14:compatExt spid="_x0000_s110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fr-FR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Cliquez ici pour vider le tableau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104775</xdr:colOff>
      <xdr:row>6</xdr:row>
      <xdr:rowOff>104775</xdr:rowOff>
    </xdr:from>
    <xdr:to>
      <xdr:col>7</xdr:col>
      <xdr:colOff>390525</xdr:colOff>
      <xdr:row>7</xdr:row>
      <xdr:rowOff>123825</xdr:rowOff>
    </xdr:to>
    <xdr:sp macro="" textlink="">
      <xdr:nvSpPr>
        <xdr:cNvPr id="2" name="Rectangle 16"/>
        <xdr:cNvSpPr>
          <a:spLocks noChangeArrowheads="1"/>
        </xdr:cNvSpPr>
      </xdr:nvSpPr>
      <xdr:spPr bwMode="auto">
        <a:xfrm>
          <a:off x="5067300" y="1352550"/>
          <a:ext cx="285750" cy="285750"/>
        </a:xfrm>
        <a:prstGeom prst="rect">
          <a:avLst/>
        </a:prstGeom>
        <a:solidFill>
          <a:srgbClr val="FFFFFF"/>
        </a:solidFill>
        <a:ln w="2857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7</xdr:col>
      <xdr:colOff>123825</xdr:colOff>
      <xdr:row>6</xdr:row>
      <xdr:rowOff>114300</xdr:rowOff>
    </xdr:from>
    <xdr:to>
      <xdr:col>7</xdr:col>
      <xdr:colOff>381000</xdr:colOff>
      <xdr:row>7</xdr:row>
      <xdr:rowOff>114300</xdr:rowOff>
    </xdr:to>
    <xdr:sp macro="" textlink="">
      <xdr:nvSpPr>
        <xdr:cNvPr id="3" name="Line 17"/>
        <xdr:cNvSpPr>
          <a:spLocks noChangeShapeType="1"/>
        </xdr:cNvSpPr>
      </xdr:nvSpPr>
      <xdr:spPr bwMode="auto">
        <a:xfrm flipH="1">
          <a:off x="5086350" y="1362075"/>
          <a:ext cx="257175" cy="266700"/>
        </a:xfrm>
        <a:prstGeom prst="line">
          <a:avLst/>
        </a:prstGeom>
        <a:noFill/>
        <a:ln w="2857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95250</xdr:colOff>
      <xdr:row>6</xdr:row>
      <xdr:rowOff>57150</xdr:rowOff>
    </xdr:from>
    <xdr:to>
      <xdr:col>8</xdr:col>
      <xdr:colOff>342900</xdr:colOff>
      <xdr:row>7</xdr:row>
      <xdr:rowOff>142875</xdr:rowOff>
    </xdr:to>
    <xdr:grpSp>
      <xdr:nvGrpSpPr>
        <xdr:cNvPr id="4" name="Group 22"/>
        <xdr:cNvGrpSpPr>
          <a:grpSpLocks/>
        </xdr:cNvGrpSpPr>
      </xdr:nvGrpSpPr>
      <xdr:grpSpPr bwMode="auto">
        <a:xfrm>
          <a:off x="5572125" y="1304925"/>
          <a:ext cx="247650" cy="352425"/>
          <a:chOff x="612" y="92"/>
          <a:chExt cx="26" cy="37"/>
        </a:xfrm>
      </xdr:grpSpPr>
      <xdr:sp macro="" textlink="">
        <xdr:nvSpPr>
          <xdr:cNvPr id="5" name="Line 18"/>
          <xdr:cNvSpPr>
            <a:spLocks noChangeShapeType="1"/>
          </xdr:cNvSpPr>
        </xdr:nvSpPr>
        <xdr:spPr bwMode="auto">
          <a:xfrm>
            <a:off x="612" y="92"/>
            <a:ext cx="0" cy="35"/>
          </a:xfrm>
          <a:prstGeom prst="line">
            <a:avLst/>
          </a:prstGeom>
          <a:noFill/>
          <a:ln w="2857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6" name="Line 19"/>
          <xdr:cNvSpPr>
            <a:spLocks noChangeShapeType="1"/>
          </xdr:cNvSpPr>
        </xdr:nvSpPr>
        <xdr:spPr bwMode="auto">
          <a:xfrm>
            <a:off x="612" y="110"/>
            <a:ext cx="26" cy="0"/>
          </a:xfrm>
          <a:prstGeom prst="line">
            <a:avLst/>
          </a:prstGeom>
          <a:noFill/>
          <a:ln w="2857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7" name="Line 20"/>
          <xdr:cNvSpPr>
            <a:spLocks noChangeShapeType="1"/>
          </xdr:cNvSpPr>
        </xdr:nvSpPr>
        <xdr:spPr bwMode="auto">
          <a:xfrm>
            <a:off x="638" y="110"/>
            <a:ext cx="0" cy="19"/>
          </a:xfrm>
          <a:prstGeom prst="line">
            <a:avLst/>
          </a:prstGeom>
          <a:noFill/>
          <a:ln w="28575">
            <a:solidFill>
              <a:srgbClr val="000000"/>
            </a:solidFill>
            <a:round/>
            <a:headEnd/>
            <a:tailEnd/>
          </a:ln>
        </xdr:spPr>
      </xdr:sp>
    </xdr:grpSp>
    <xdr:clientData/>
  </xdr:twoCellAnchor>
  <xdr:twoCellAnchor>
    <xdr:from>
      <xdr:col>6</xdr:col>
      <xdr:colOff>76200</xdr:colOff>
      <xdr:row>6</xdr:row>
      <xdr:rowOff>104775</xdr:rowOff>
    </xdr:from>
    <xdr:to>
      <xdr:col>6</xdr:col>
      <xdr:colOff>419100</xdr:colOff>
      <xdr:row>7</xdr:row>
      <xdr:rowOff>142875</xdr:rowOff>
    </xdr:to>
    <xdr:grpSp>
      <xdr:nvGrpSpPr>
        <xdr:cNvPr id="8" name="Group 35"/>
        <xdr:cNvGrpSpPr>
          <a:grpSpLocks/>
        </xdr:cNvGrpSpPr>
      </xdr:nvGrpSpPr>
      <xdr:grpSpPr bwMode="auto">
        <a:xfrm>
          <a:off x="4524375" y="1352550"/>
          <a:ext cx="342900" cy="304800"/>
          <a:chOff x="502" y="97"/>
          <a:chExt cx="36" cy="32"/>
        </a:xfrm>
      </xdr:grpSpPr>
      <xdr:grpSp>
        <xdr:nvGrpSpPr>
          <xdr:cNvPr id="9" name="Group 29"/>
          <xdr:cNvGrpSpPr>
            <a:grpSpLocks/>
          </xdr:cNvGrpSpPr>
        </xdr:nvGrpSpPr>
        <xdr:grpSpPr bwMode="auto">
          <a:xfrm>
            <a:off x="503" y="97"/>
            <a:ext cx="35" cy="31"/>
            <a:chOff x="503" y="97"/>
            <a:chExt cx="35" cy="31"/>
          </a:xfrm>
        </xdr:grpSpPr>
        <xdr:sp macro="" textlink="">
          <xdr:nvSpPr>
            <xdr:cNvPr id="15" name="Line 15"/>
            <xdr:cNvSpPr>
              <a:spLocks noChangeShapeType="1"/>
            </xdr:cNvSpPr>
          </xdr:nvSpPr>
          <xdr:spPr bwMode="auto">
            <a:xfrm flipH="1">
              <a:off x="503" y="97"/>
              <a:ext cx="29" cy="31"/>
            </a:xfrm>
            <a:prstGeom prst="line">
              <a:avLst/>
            </a:prstGeom>
            <a:noFill/>
            <a:ln w="28575">
              <a:solidFill>
                <a:srgbClr val="000000"/>
              </a:solidFill>
              <a:round/>
              <a:headEnd/>
              <a:tailEnd/>
            </a:ln>
          </xdr:spPr>
        </xdr:sp>
        <xdr:grpSp>
          <xdr:nvGrpSpPr>
            <xdr:cNvPr id="16" name="Group 25"/>
            <xdr:cNvGrpSpPr>
              <a:grpSpLocks/>
            </xdr:cNvGrpSpPr>
          </xdr:nvGrpSpPr>
          <xdr:grpSpPr bwMode="auto">
            <a:xfrm>
              <a:off x="531" y="97"/>
              <a:ext cx="7" cy="10"/>
              <a:chOff x="529" y="97"/>
              <a:chExt cx="12" cy="17"/>
            </a:xfrm>
          </xdr:grpSpPr>
          <xdr:sp macro="" textlink="">
            <xdr:nvSpPr>
              <xdr:cNvPr id="17" name="Rectangle 23"/>
              <xdr:cNvSpPr>
                <a:spLocks noChangeArrowheads="1"/>
              </xdr:cNvSpPr>
            </xdr:nvSpPr>
            <xdr:spPr bwMode="auto">
              <a:xfrm rot="-2700000">
                <a:off x="529" y="97"/>
                <a:ext cx="8" cy="9"/>
              </a:xfrm>
              <a:prstGeom prst="rect">
                <a:avLst/>
              </a:prstGeom>
              <a:solidFill>
                <a:srgbClr val="000000"/>
              </a:solidFill>
              <a:ln w="28575">
                <a:solidFill>
                  <a:srgbClr val="000000"/>
                </a:solidFill>
                <a:miter lim="800000"/>
                <a:headEnd/>
                <a:tailEnd/>
              </a:ln>
              <a:effectLst/>
            </xdr:spPr>
          </xdr:sp>
          <xdr:sp macro="" textlink="">
            <xdr:nvSpPr>
              <xdr:cNvPr id="18" name="Rectangle 24"/>
              <xdr:cNvSpPr>
                <a:spLocks noChangeArrowheads="1"/>
              </xdr:cNvSpPr>
            </xdr:nvSpPr>
            <xdr:spPr bwMode="auto">
              <a:xfrm rot="2760000">
                <a:off x="535" y="108"/>
                <a:ext cx="8" cy="4"/>
              </a:xfrm>
              <a:prstGeom prst="rect">
                <a:avLst/>
              </a:prstGeom>
              <a:solidFill>
                <a:srgbClr val="000000"/>
              </a:solidFill>
              <a:ln w="28575">
                <a:solidFill>
                  <a:srgbClr val="000000"/>
                </a:solidFill>
                <a:miter lim="800000"/>
                <a:headEnd/>
                <a:tailEnd/>
              </a:ln>
              <a:effectLst/>
            </xdr:spPr>
          </xdr:sp>
        </xdr:grpSp>
      </xdr:grpSp>
      <xdr:grpSp>
        <xdr:nvGrpSpPr>
          <xdr:cNvPr id="10" name="Group 30"/>
          <xdr:cNvGrpSpPr>
            <a:grpSpLocks/>
          </xdr:cNvGrpSpPr>
        </xdr:nvGrpSpPr>
        <xdr:grpSpPr bwMode="auto">
          <a:xfrm flipH="1">
            <a:off x="502" y="98"/>
            <a:ext cx="35" cy="31"/>
            <a:chOff x="503" y="97"/>
            <a:chExt cx="35" cy="31"/>
          </a:xfrm>
        </xdr:grpSpPr>
        <xdr:sp macro="" textlink="">
          <xdr:nvSpPr>
            <xdr:cNvPr id="11" name="Line 31"/>
            <xdr:cNvSpPr>
              <a:spLocks noChangeShapeType="1"/>
            </xdr:cNvSpPr>
          </xdr:nvSpPr>
          <xdr:spPr bwMode="auto">
            <a:xfrm flipH="1">
              <a:off x="503" y="97"/>
              <a:ext cx="29" cy="31"/>
            </a:xfrm>
            <a:prstGeom prst="line">
              <a:avLst/>
            </a:prstGeom>
            <a:noFill/>
            <a:ln w="28575">
              <a:solidFill>
                <a:srgbClr val="000000"/>
              </a:solidFill>
              <a:round/>
              <a:headEnd/>
              <a:tailEnd/>
            </a:ln>
          </xdr:spPr>
        </xdr:sp>
        <xdr:grpSp>
          <xdr:nvGrpSpPr>
            <xdr:cNvPr id="12" name="Group 32"/>
            <xdr:cNvGrpSpPr>
              <a:grpSpLocks/>
            </xdr:cNvGrpSpPr>
          </xdr:nvGrpSpPr>
          <xdr:grpSpPr bwMode="auto">
            <a:xfrm>
              <a:off x="531" y="97"/>
              <a:ext cx="7" cy="10"/>
              <a:chOff x="529" y="97"/>
              <a:chExt cx="12" cy="17"/>
            </a:xfrm>
          </xdr:grpSpPr>
          <xdr:sp macro="" textlink="">
            <xdr:nvSpPr>
              <xdr:cNvPr id="13" name="Rectangle 33"/>
              <xdr:cNvSpPr>
                <a:spLocks noChangeArrowheads="1"/>
              </xdr:cNvSpPr>
            </xdr:nvSpPr>
            <xdr:spPr bwMode="auto">
              <a:xfrm rot="-2700000">
                <a:off x="529" y="97"/>
                <a:ext cx="8" cy="9"/>
              </a:xfrm>
              <a:prstGeom prst="rect">
                <a:avLst/>
              </a:prstGeom>
              <a:solidFill>
                <a:srgbClr val="000000"/>
              </a:solidFill>
              <a:ln w="28575">
                <a:solidFill>
                  <a:srgbClr val="000000"/>
                </a:solidFill>
                <a:miter lim="800000"/>
                <a:headEnd/>
                <a:tailEnd/>
              </a:ln>
              <a:effectLst/>
            </xdr:spPr>
          </xdr:sp>
          <xdr:sp macro="" textlink="">
            <xdr:nvSpPr>
              <xdr:cNvPr id="14" name="Rectangle 34"/>
              <xdr:cNvSpPr>
                <a:spLocks noChangeArrowheads="1"/>
              </xdr:cNvSpPr>
            </xdr:nvSpPr>
            <xdr:spPr bwMode="auto">
              <a:xfrm rot="2760000">
                <a:off x="535" y="108"/>
                <a:ext cx="8" cy="4"/>
              </a:xfrm>
              <a:prstGeom prst="rect">
                <a:avLst/>
              </a:prstGeom>
              <a:solidFill>
                <a:srgbClr val="000000"/>
              </a:solidFill>
              <a:ln w="28575">
                <a:solidFill>
                  <a:srgbClr val="000000"/>
                </a:solidFill>
                <a:miter lim="800000"/>
                <a:headEnd/>
                <a:tailEnd/>
              </a:ln>
              <a:effectLst/>
            </xdr:spPr>
          </xdr:sp>
        </xdr:grpSp>
      </xdr:grpSp>
    </xdr:grpSp>
    <xdr:clientData/>
  </xdr:twoCellAnchor>
  <xdr:twoCellAnchor>
    <xdr:from>
      <xdr:col>4</xdr:col>
      <xdr:colOff>381000</xdr:colOff>
      <xdr:row>6</xdr:row>
      <xdr:rowOff>38100</xdr:rowOff>
    </xdr:from>
    <xdr:to>
      <xdr:col>5</xdr:col>
      <xdr:colOff>171450</xdr:colOff>
      <xdr:row>7</xdr:row>
      <xdr:rowOff>114300</xdr:rowOff>
    </xdr:to>
    <xdr:grpSp>
      <xdr:nvGrpSpPr>
        <xdr:cNvPr id="19" name="Group 37"/>
        <xdr:cNvGrpSpPr>
          <a:grpSpLocks/>
        </xdr:cNvGrpSpPr>
      </xdr:nvGrpSpPr>
      <xdr:grpSpPr bwMode="auto">
        <a:xfrm>
          <a:off x="3781425" y="1285875"/>
          <a:ext cx="314325" cy="342900"/>
          <a:chOff x="425" y="81"/>
          <a:chExt cx="32" cy="36"/>
        </a:xfrm>
      </xdr:grpSpPr>
      <xdr:sp macro="" textlink="">
        <xdr:nvSpPr>
          <xdr:cNvPr id="20" name="Oval 38"/>
          <xdr:cNvSpPr>
            <a:spLocks noChangeArrowheads="1"/>
          </xdr:cNvSpPr>
        </xdr:nvSpPr>
        <xdr:spPr bwMode="auto">
          <a:xfrm>
            <a:off x="425" y="81"/>
            <a:ext cx="32" cy="36"/>
          </a:xfrm>
          <a:prstGeom prst="ellipse">
            <a:avLst/>
          </a:prstGeom>
          <a:solidFill>
            <a:srgbClr val="FFFFFF"/>
          </a:solidFill>
          <a:ln w="19050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21" name="Line 39"/>
          <xdr:cNvSpPr>
            <a:spLocks noChangeShapeType="1"/>
          </xdr:cNvSpPr>
        </xdr:nvSpPr>
        <xdr:spPr bwMode="auto">
          <a:xfrm>
            <a:off x="429" y="87"/>
            <a:ext cx="11" cy="14"/>
          </a:xfrm>
          <a:prstGeom prst="line">
            <a:avLst/>
          </a:prstGeom>
          <a:noFill/>
          <a:ln w="2857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22" name="Line 40"/>
          <xdr:cNvSpPr>
            <a:spLocks noChangeShapeType="1"/>
          </xdr:cNvSpPr>
        </xdr:nvSpPr>
        <xdr:spPr bwMode="auto">
          <a:xfrm flipV="1">
            <a:off x="441" y="92"/>
            <a:ext cx="14" cy="8"/>
          </a:xfrm>
          <a:prstGeom prst="line">
            <a:avLst/>
          </a:prstGeom>
          <a:noFill/>
          <a:ln w="28575">
            <a:solidFill>
              <a:srgbClr val="000000"/>
            </a:solidFill>
            <a:round/>
            <a:headEnd/>
            <a:tailEnd/>
          </a:ln>
        </xdr:spPr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57150</xdr:colOff>
          <xdr:row>1</xdr:row>
          <xdr:rowOff>0</xdr:rowOff>
        </xdr:from>
        <xdr:to>
          <xdr:col>5</xdr:col>
          <xdr:colOff>457200</xdr:colOff>
          <xdr:row>3</xdr:row>
          <xdr:rowOff>114300</xdr:rowOff>
        </xdr:to>
        <xdr:sp macro="" textlink="">
          <xdr:nvSpPr>
            <xdr:cNvPr id="2049" name="Button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fr-FR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Cliquez ici pour vider le tableau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2857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2857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1.xml"/><Relationship Id="rId4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Feuil1">
    <pageSetUpPr autoPageBreaks="0" fitToPage="1"/>
  </sheetPr>
  <dimension ref="A1:T43"/>
  <sheetViews>
    <sheetView defaultGridColor="0" colorId="12" zoomScaleNormal="100" zoomScaleSheetLayoutView="100" workbookViewId="0">
      <pane ySplit="9" topLeftCell="A34" activePane="bottomLeft" state="frozen"/>
      <selection activeCell="B1" sqref="B1"/>
      <selection pane="bottomLeft" activeCell="H38" sqref="H38"/>
    </sheetView>
  </sheetViews>
  <sheetFormatPr baseColWidth="10" defaultRowHeight="12.75" x14ac:dyDescent="0.2"/>
  <cols>
    <col min="1" max="1" width="3.42578125" customWidth="1"/>
    <col min="2" max="2" width="31" customWidth="1"/>
    <col min="3" max="3" width="7.7109375" customWidth="1"/>
    <col min="4" max="4" width="8.85546875" customWidth="1"/>
    <col min="5" max="6" width="7.85546875" customWidth="1"/>
    <col min="7" max="9" width="7.7109375" customWidth="1"/>
    <col min="10" max="10" width="10.5703125" customWidth="1"/>
    <col min="11" max="11" width="11.28515625" customWidth="1"/>
    <col min="12" max="12" width="4.7109375" customWidth="1"/>
    <col min="13" max="14" width="11.42578125" hidden="1" customWidth="1"/>
    <col min="15" max="15" width="13" hidden="1" customWidth="1"/>
    <col min="16" max="16" width="12.140625" hidden="1" customWidth="1"/>
    <col min="17" max="17" width="15.28515625" hidden="1" customWidth="1"/>
    <col min="18" max="18" width="15.28515625" bestFit="1" customWidth="1"/>
  </cols>
  <sheetData>
    <row r="1" spans="1:20" ht="30.75" customHeight="1" x14ac:dyDescent="0.2">
      <c r="A1" s="4"/>
      <c r="B1" s="126" t="s">
        <v>25</v>
      </c>
      <c r="C1" s="126"/>
      <c r="D1" s="126"/>
      <c r="E1" s="126"/>
      <c r="F1" s="126"/>
      <c r="G1" s="126"/>
      <c r="H1" s="126"/>
      <c r="I1" s="126"/>
      <c r="J1" s="126"/>
      <c r="K1" s="126"/>
      <c r="L1" s="126"/>
      <c r="N1" s="61">
        <v>1</v>
      </c>
      <c r="O1" s="62" t="s">
        <v>11</v>
      </c>
    </row>
    <row r="2" spans="1:20" ht="13.5" customHeight="1" x14ac:dyDescent="0.2">
      <c r="A2" s="4"/>
      <c r="B2" s="40" t="s">
        <v>29</v>
      </c>
      <c r="C2" s="127">
        <v>41379</v>
      </c>
      <c r="D2" s="128"/>
      <c r="E2" s="4"/>
      <c r="F2" s="4"/>
      <c r="G2" s="39" t="s">
        <v>49</v>
      </c>
      <c r="H2" s="32"/>
      <c r="I2" s="32"/>
      <c r="J2" s="32"/>
      <c r="K2" s="33"/>
      <c r="L2" s="4"/>
      <c r="M2" s="1"/>
      <c r="N2" s="63">
        <v>2</v>
      </c>
      <c r="O2" s="64" t="s">
        <v>12</v>
      </c>
      <c r="P2" s="49"/>
    </row>
    <row r="3" spans="1:20" x14ac:dyDescent="0.2">
      <c r="A3" s="4"/>
      <c r="B3" s="41" t="s">
        <v>24</v>
      </c>
      <c r="C3" s="129"/>
      <c r="D3" s="130"/>
      <c r="E3" s="4"/>
      <c r="F3" s="4"/>
      <c r="G3" s="67" t="s">
        <v>48</v>
      </c>
      <c r="H3" s="34"/>
      <c r="I3" s="34"/>
      <c r="J3" s="34"/>
      <c r="K3" s="35"/>
      <c r="L3" s="4"/>
      <c r="M3" s="55"/>
      <c r="N3" s="63">
        <v>3</v>
      </c>
      <c r="O3" s="64" t="s">
        <v>13</v>
      </c>
    </row>
    <row r="4" spans="1:20" x14ac:dyDescent="0.2">
      <c r="A4" s="4"/>
      <c r="B4" s="41" t="s">
        <v>10</v>
      </c>
      <c r="C4" s="129"/>
      <c r="D4" s="130"/>
      <c r="E4" s="4"/>
      <c r="F4" s="4"/>
      <c r="G4" s="67" t="s">
        <v>38</v>
      </c>
      <c r="H4" s="34"/>
      <c r="I4" s="34"/>
      <c r="J4" s="34"/>
      <c r="K4" s="35"/>
      <c r="L4" s="4"/>
      <c r="N4" s="63">
        <v>4</v>
      </c>
      <c r="O4" s="64" t="s">
        <v>14</v>
      </c>
    </row>
    <row r="5" spans="1:20" ht="15" x14ac:dyDescent="0.3">
      <c r="A5" s="4"/>
      <c r="B5" s="42" t="s">
        <v>23</v>
      </c>
      <c r="C5" s="121">
        <f>IF(OR(D32=0,E32=0),"",D32/(DAY(E32)*24+HOUR(E32)+MINUTE(E32)/60))</f>
        <v>73.221556886227546</v>
      </c>
      <c r="D5" s="122"/>
      <c r="E5" s="124" t="str">
        <f>IF(AND(B6="",G6=""),"","A L E R T E")</f>
        <v/>
      </c>
      <c r="F5" s="125"/>
      <c r="G5" s="36"/>
      <c r="H5" s="37"/>
      <c r="I5" s="37"/>
      <c r="J5" s="37"/>
      <c r="K5" s="38"/>
      <c r="L5" s="4"/>
      <c r="N5" s="63">
        <v>5</v>
      </c>
      <c r="O5" s="64" t="s">
        <v>15</v>
      </c>
    </row>
    <row r="6" spans="1:20" ht="13.5" thickBot="1" x14ac:dyDescent="0.25">
      <c r="A6" s="4"/>
      <c r="B6" s="132" t="str">
        <f>IF(C2&lt;&gt;"","",IF(J11&lt;&gt;"","VOUS DEVEZ SAISIR UNE DATE EN C2",""))</f>
        <v/>
      </c>
      <c r="C6" s="132"/>
      <c r="D6" s="132"/>
      <c r="E6" s="65"/>
      <c r="F6" s="4"/>
      <c r="G6" s="131" t="str">
        <f>IF(J10&lt;&gt;"","",IF(J11&lt;&gt;"","VOUS DEVEZ SAISIR L'HEURE DE DÉPART EN J10",""))</f>
        <v/>
      </c>
      <c r="H6" s="131"/>
      <c r="I6" s="131"/>
      <c r="J6" s="131"/>
      <c r="K6" s="131"/>
      <c r="L6" s="4"/>
      <c r="N6" s="63">
        <v>6</v>
      </c>
      <c r="O6" s="64" t="s">
        <v>16</v>
      </c>
    </row>
    <row r="7" spans="1:20" ht="21" customHeight="1" thickBot="1" x14ac:dyDescent="0.25">
      <c r="A7" s="4"/>
      <c r="B7" s="118" t="s">
        <v>30</v>
      </c>
      <c r="C7" s="137" t="s">
        <v>3</v>
      </c>
      <c r="D7" s="138"/>
      <c r="E7" s="139"/>
      <c r="F7" s="140"/>
      <c r="G7" s="13"/>
      <c r="H7" s="12"/>
      <c r="I7" s="5"/>
      <c r="J7" s="141" t="s">
        <v>7</v>
      </c>
      <c r="K7" s="142"/>
      <c r="L7" s="4"/>
      <c r="N7" s="74">
        <v>7</v>
      </c>
      <c r="O7" s="75" t="s">
        <v>17</v>
      </c>
    </row>
    <row r="8" spans="1:20" ht="13.5" thickBot="1" x14ac:dyDescent="0.25">
      <c r="A8" s="4"/>
      <c r="B8" s="119"/>
      <c r="C8" s="135" t="s">
        <v>4</v>
      </c>
      <c r="D8" s="116" t="s">
        <v>5</v>
      </c>
      <c r="E8" s="15" t="s">
        <v>0</v>
      </c>
      <c r="F8" s="10"/>
      <c r="G8" s="10"/>
      <c r="H8" s="9"/>
      <c r="I8" s="6"/>
      <c r="J8" s="133" t="s">
        <v>8</v>
      </c>
      <c r="K8" s="135" t="s">
        <v>9</v>
      </c>
      <c r="L8" s="4"/>
      <c r="M8" s="46" t="s">
        <v>20</v>
      </c>
      <c r="N8" s="46" t="s">
        <v>18</v>
      </c>
      <c r="O8" s="46" t="s">
        <v>27</v>
      </c>
      <c r="P8" s="46" t="s">
        <v>18</v>
      </c>
      <c r="Q8" s="46" t="s">
        <v>19</v>
      </c>
    </row>
    <row r="9" spans="1:20" ht="13.5" thickBot="1" x14ac:dyDescent="0.25">
      <c r="A9" s="4"/>
      <c r="B9" s="120"/>
      <c r="C9" s="136"/>
      <c r="D9" s="117"/>
      <c r="E9" s="14" t="s">
        <v>1</v>
      </c>
      <c r="F9" s="7" t="s">
        <v>2</v>
      </c>
      <c r="G9" s="8" t="s">
        <v>1</v>
      </c>
      <c r="H9" s="8" t="s">
        <v>1</v>
      </c>
      <c r="I9" s="14" t="s">
        <v>1</v>
      </c>
      <c r="J9" s="134"/>
      <c r="K9" s="136"/>
      <c r="L9" s="4"/>
      <c r="M9" s="47"/>
      <c r="N9" s="47" t="s">
        <v>22</v>
      </c>
      <c r="O9" s="47" t="s">
        <v>28</v>
      </c>
      <c r="P9" s="47" t="s">
        <v>26</v>
      </c>
      <c r="Q9" s="47" t="s">
        <v>21</v>
      </c>
    </row>
    <row r="10" spans="1:20" ht="21.75" customHeight="1" x14ac:dyDescent="0.2">
      <c r="A10" s="60">
        <v>1</v>
      </c>
      <c r="B10" s="27" t="s">
        <v>66</v>
      </c>
      <c r="C10" s="19"/>
      <c r="D10" s="19"/>
      <c r="E10" s="2"/>
      <c r="F10" s="24"/>
      <c r="G10" s="25"/>
      <c r="H10" s="25"/>
      <c r="I10" s="3"/>
      <c r="J10" s="17">
        <v>0.3263888888888889</v>
      </c>
      <c r="K10" s="44" t="str">
        <f>IF(C2="","",VLOOKUP(WEEKDAY(C2),calendrier,2))</f>
        <v>Lundi</v>
      </c>
      <c r="L10" s="4"/>
      <c r="Q10" s="43">
        <f>C2+J10</f>
        <v>41379.326388888891</v>
      </c>
    </row>
    <row r="11" spans="1:20" ht="19.5" customHeight="1" x14ac:dyDescent="0.2">
      <c r="A11" s="60">
        <v>2</v>
      </c>
      <c r="B11" s="28" t="s">
        <v>32</v>
      </c>
      <c r="C11" s="16">
        <v>5</v>
      </c>
      <c r="D11" s="19">
        <f>IF(AND(B11,C11=""),"",M11)</f>
        <v>5</v>
      </c>
      <c r="E11" s="11">
        <v>6.9444444444444441E-3</v>
      </c>
      <c r="F11" s="20">
        <f>IF(E11="","",N11)</f>
        <v>6.9444444444444441E-3</v>
      </c>
      <c r="G11" s="11"/>
      <c r="H11" s="11"/>
      <c r="I11" s="11"/>
      <c r="J11" s="20">
        <f t="shared" ref="J11:J21" si="0">IF(E11+G11+H11+I11&gt;0,J10+E11+G11+H11+I11,"")</f>
        <v>0.33333333333333331</v>
      </c>
      <c r="K11" s="44" t="str">
        <f t="shared" ref="K11:K31" si="1">IF(J11="","",VLOOKUP(WEEKDAY(Q11),calendrier,2))</f>
        <v>Lundi</v>
      </c>
      <c r="L11" s="4"/>
      <c r="M11" s="48">
        <f>C11</f>
        <v>5</v>
      </c>
      <c r="N11" s="1">
        <f>E11</f>
        <v>6.9444444444444441E-3</v>
      </c>
      <c r="O11" s="1">
        <f>IF((H11+I11)&lt;0.010416666,0,H11+I11)</f>
        <v>0</v>
      </c>
      <c r="P11" s="1">
        <f>O11</f>
        <v>0</v>
      </c>
      <c r="Q11" s="43">
        <f t="shared" ref="Q11:Q20" si="2">Q10+E11+G11+H11+I11</f>
        <v>41379.333333333336</v>
      </c>
    </row>
    <row r="12" spans="1:20" ht="19.5" customHeight="1" x14ac:dyDescent="0.2">
      <c r="A12" s="60">
        <v>3</v>
      </c>
      <c r="B12" s="29" t="s">
        <v>58</v>
      </c>
      <c r="C12" s="16"/>
      <c r="D12" s="19" t="str">
        <f t="shared" ref="D12:D31" si="3">IF(AND(B12,C12=""),"",M12)</f>
        <v/>
      </c>
      <c r="E12" s="11"/>
      <c r="F12" s="20" t="str">
        <f t="shared" ref="F12:F31" si="4">IF(E12="","",N12)</f>
        <v/>
      </c>
      <c r="G12" s="11">
        <v>6.25E-2</v>
      </c>
      <c r="H12" s="11"/>
      <c r="I12" s="11"/>
      <c r="J12" s="20">
        <f t="shared" si="0"/>
        <v>0.39583333333333331</v>
      </c>
      <c r="K12" s="44" t="str">
        <f t="shared" si="1"/>
        <v>Lundi</v>
      </c>
      <c r="L12" s="4"/>
      <c r="M12" s="48">
        <f>M11+C12</f>
        <v>5</v>
      </c>
      <c r="N12" s="1">
        <f>IF(P11&lt;0.03125,N11+E12,E12)</f>
        <v>6.9444444444444441E-3</v>
      </c>
      <c r="O12" s="1">
        <f>IF((H12+I12)&lt;0.010416666,0,H12+I12)</f>
        <v>0</v>
      </c>
      <c r="P12" s="1">
        <f>IF(P11&lt;0.03125,P11+O12,O12)</f>
        <v>0</v>
      </c>
      <c r="Q12" s="43">
        <f t="shared" si="2"/>
        <v>41379.395833333336</v>
      </c>
    </row>
    <row r="13" spans="1:20" ht="19.5" customHeight="1" x14ac:dyDescent="0.2">
      <c r="A13" s="60">
        <v>4</v>
      </c>
      <c r="B13" s="29" t="s">
        <v>53</v>
      </c>
      <c r="C13" s="16">
        <v>315</v>
      </c>
      <c r="D13" s="19">
        <f t="shared" si="3"/>
        <v>320</v>
      </c>
      <c r="E13" s="11">
        <v>0.18055555555555555</v>
      </c>
      <c r="F13" s="20">
        <f t="shared" si="4"/>
        <v>0.1875</v>
      </c>
      <c r="G13" s="11"/>
      <c r="H13" s="11"/>
      <c r="I13" s="11"/>
      <c r="J13" s="20">
        <f t="shared" si="0"/>
        <v>0.57638888888888884</v>
      </c>
      <c r="K13" s="44" t="str">
        <f t="shared" si="1"/>
        <v>Lundi</v>
      </c>
      <c r="L13" s="4"/>
      <c r="M13" s="48">
        <f t="shared" ref="M13:M20" si="5">M12+C13</f>
        <v>320</v>
      </c>
      <c r="N13" s="1">
        <f t="shared" ref="N13:N20" si="6">IF(P12&lt;0.03125,N12+E13,E13)</f>
        <v>0.1875</v>
      </c>
      <c r="O13" s="1">
        <f>IF((H13+I13)&lt;0.010416666,0,H13+I13)</f>
        <v>0</v>
      </c>
      <c r="P13" s="1">
        <f t="shared" ref="P13:P28" si="7">IF(P12&lt;0.03125,P12+O13,O13)</f>
        <v>0</v>
      </c>
      <c r="Q13" s="43">
        <f t="shared" si="2"/>
        <v>41379.576388888891</v>
      </c>
      <c r="T13" s="48"/>
    </row>
    <row r="14" spans="1:20" ht="19.5" customHeight="1" x14ac:dyDescent="0.2">
      <c r="A14" s="60">
        <v>5</v>
      </c>
      <c r="B14" s="30" t="s">
        <v>33</v>
      </c>
      <c r="C14" s="16"/>
      <c r="D14" s="19" t="str">
        <f t="shared" si="3"/>
        <v/>
      </c>
      <c r="E14" s="11"/>
      <c r="F14" s="20" t="str">
        <f t="shared" si="4"/>
        <v/>
      </c>
      <c r="G14" s="11"/>
      <c r="H14" s="11"/>
      <c r="I14" s="11">
        <v>3.125E-2</v>
      </c>
      <c r="J14" s="20">
        <f t="shared" si="0"/>
        <v>0.60763888888888884</v>
      </c>
      <c r="K14" s="44" t="str">
        <f t="shared" si="1"/>
        <v>Lundi</v>
      </c>
      <c r="L14" s="4"/>
      <c r="M14" s="48">
        <f t="shared" si="5"/>
        <v>320</v>
      </c>
      <c r="N14" s="1">
        <f t="shared" si="6"/>
        <v>0.1875</v>
      </c>
      <c r="O14" s="1">
        <f>IF((H14+I14)&lt;0.010416666,0,H14+I14)</f>
        <v>3.125E-2</v>
      </c>
      <c r="P14" s="1">
        <f t="shared" si="7"/>
        <v>3.125E-2</v>
      </c>
      <c r="Q14" s="43">
        <f t="shared" si="2"/>
        <v>41379.607638888891</v>
      </c>
    </row>
    <row r="15" spans="1:20" ht="19.5" customHeight="1" x14ac:dyDescent="0.2">
      <c r="A15" s="60">
        <v>6</v>
      </c>
      <c r="B15" s="29" t="s">
        <v>31</v>
      </c>
      <c r="C15" s="16">
        <v>325</v>
      </c>
      <c r="D15" s="19">
        <f t="shared" si="3"/>
        <v>645</v>
      </c>
      <c r="E15" s="11">
        <v>0.1875</v>
      </c>
      <c r="F15" s="20">
        <f t="shared" si="4"/>
        <v>0.1875</v>
      </c>
      <c r="G15" s="11"/>
      <c r="H15" s="11"/>
      <c r="I15" s="11"/>
      <c r="J15" s="20">
        <f t="shared" si="0"/>
        <v>0.79513888888888884</v>
      </c>
      <c r="K15" s="44" t="str">
        <f t="shared" si="1"/>
        <v>Lundi</v>
      </c>
      <c r="L15" s="4"/>
      <c r="M15" s="48">
        <f t="shared" si="5"/>
        <v>645</v>
      </c>
      <c r="N15" s="1">
        <f t="shared" si="6"/>
        <v>0.1875</v>
      </c>
      <c r="O15" s="1">
        <f t="shared" ref="O15:O31" si="8">IF((H15+I15)&lt;0.010416666,0,H15+I15)</f>
        <v>0</v>
      </c>
      <c r="P15" s="1">
        <f t="shared" si="7"/>
        <v>0</v>
      </c>
      <c r="Q15" s="43">
        <f t="shared" si="2"/>
        <v>41379.795138888891</v>
      </c>
    </row>
    <row r="16" spans="1:20" ht="19.5" customHeight="1" x14ac:dyDescent="0.2">
      <c r="A16" s="60">
        <v>7</v>
      </c>
      <c r="B16" s="29" t="s">
        <v>34</v>
      </c>
      <c r="C16" s="16"/>
      <c r="D16" s="19" t="str">
        <f t="shared" si="3"/>
        <v/>
      </c>
      <c r="E16" s="11"/>
      <c r="F16" s="20" t="str">
        <f t="shared" si="4"/>
        <v/>
      </c>
      <c r="G16" s="11"/>
      <c r="H16" s="11"/>
      <c r="I16" s="11">
        <v>0.45833333333333331</v>
      </c>
      <c r="J16" s="20">
        <f t="shared" si="0"/>
        <v>1.2534722222222221</v>
      </c>
      <c r="K16" s="44" t="str">
        <f t="shared" si="1"/>
        <v>Mardi</v>
      </c>
      <c r="L16" s="4"/>
      <c r="M16" s="48">
        <f t="shared" si="5"/>
        <v>645</v>
      </c>
      <c r="N16" s="1">
        <f t="shared" si="6"/>
        <v>0.1875</v>
      </c>
      <c r="O16" s="1">
        <f t="shared" si="8"/>
        <v>0.45833333333333331</v>
      </c>
      <c r="P16" s="1">
        <f t="shared" si="7"/>
        <v>0.45833333333333331</v>
      </c>
      <c r="Q16" s="43">
        <f t="shared" si="2"/>
        <v>41380.253472222226</v>
      </c>
    </row>
    <row r="17" spans="1:17" ht="19.5" customHeight="1" x14ac:dyDescent="0.2">
      <c r="A17" s="60">
        <v>8</v>
      </c>
      <c r="B17" s="29" t="s">
        <v>31</v>
      </c>
      <c r="C17" s="16">
        <v>275</v>
      </c>
      <c r="D17" s="19">
        <f t="shared" si="3"/>
        <v>920</v>
      </c>
      <c r="E17" s="11">
        <v>0.16319444444444445</v>
      </c>
      <c r="F17" s="20">
        <f t="shared" si="4"/>
        <v>0.16319444444444445</v>
      </c>
      <c r="G17" s="11"/>
      <c r="H17" s="11"/>
      <c r="I17" s="11"/>
      <c r="J17" s="20">
        <f t="shared" si="0"/>
        <v>1.4166666666666665</v>
      </c>
      <c r="K17" s="44" t="str">
        <f t="shared" si="1"/>
        <v>Mardi</v>
      </c>
      <c r="L17" s="4"/>
      <c r="M17" s="48">
        <f t="shared" si="5"/>
        <v>920</v>
      </c>
      <c r="N17" s="1">
        <f t="shared" si="6"/>
        <v>0.16319444444444445</v>
      </c>
      <c r="O17" s="1">
        <f t="shared" si="8"/>
        <v>0</v>
      </c>
      <c r="P17" s="1">
        <f t="shared" si="7"/>
        <v>0</v>
      </c>
      <c r="Q17" s="43">
        <f t="shared" si="2"/>
        <v>41380.416666666672</v>
      </c>
    </row>
    <row r="18" spans="1:17" ht="19.5" customHeight="1" x14ac:dyDescent="0.2">
      <c r="A18" s="60">
        <v>9</v>
      </c>
      <c r="B18" s="29" t="s">
        <v>36</v>
      </c>
      <c r="C18" s="16"/>
      <c r="D18" s="19" t="str">
        <f t="shared" si="3"/>
        <v/>
      </c>
      <c r="E18" s="11"/>
      <c r="F18" s="20" t="str">
        <f t="shared" si="4"/>
        <v/>
      </c>
      <c r="G18" s="11">
        <v>6.25E-2</v>
      </c>
      <c r="H18" s="11"/>
      <c r="I18" s="11"/>
      <c r="J18" s="20">
        <f t="shared" si="0"/>
        <v>1.4791666666666665</v>
      </c>
      <c r="K18" s="44" t="str">
        <f t="shared" si="1"/>
        <v>Mardi</v>
      </c>
      <c r="L18" s="4"/>
      <c r="M18" s="48">
        <f t="shared" si="5"/>
        <v>920</v>
      </c>
      <c r="N18" s="1">
        <f t="shared" si="6"/>
        <v>0.16319444444444445</v>
      </c>
      <c r="O18" s="1">
        <f t="shared" si="8"/>
        <v>0</v>
      </c>
      <c r="P18" s="1">
        <f t="shared" si="7"/>
        <v>0</v>
      </c>
      <c r="Q18" s="43">
        <f t="shared" si="2"/>
        <v>41380.479166666672</v>
      </c>
    </row>
    <row r="19" spans="1:17" ht="19.5" customHeight="1" x14ac:dyDescent="0.2">
      <c r="A19" s="60">
        <v>10</v>
      </c>
      <c r="B19" s="29" t="s">
        <v>50</v>
      </c>
      <c r="C19" s="16">
        <v>45</v>
      </c>
      <c r="D19" s="19">
        <f t="shared" si="3"/>
        <v>965</v>
      </c>
      <c r="E19" s="11">
        <v>2.4305555555555556E-2</v>
      </c>
      <c r="F19" s="20">
        <f t="shared" si="4"/>
        <v>0.1875</v>
      </c>
      <c r="G19" s="11"/>
      <c r="H19" s="11"/>
      <c r="I19" s="11"/>
      <c r="J19" s="20">
        <f t="shared" si="0"/>
        <v>1.5034722222222221</v>
      </c>
      <c r="K19" s="44" t="str">
        <f t="shared" si="1"/>
        <v>Mardi</v>
      </c>
      <c r="L19" s="4"/>
      <c r="M19" s="48">
        <f t="shared" si="5"/>
        <v>965</v>
      </c>
      <c r="N19" s="1">
        <f t="shared" si="6"/>
        <v>0.1875</v>
      </c>
      <c r="O19" s="1">
        <f t="shared" si="8"/>
        <v>0</v>
      </c>
      <c r="P19" s="1">
        <f t="shared" si="7"/>
        <v>0</v>
      </c>
      <c r="Q19" s="43">
        <f t="shared" si="2"/>
        <v>41380.503472222226</v>
      </c>
    </row>
    <row r="20" spans="1:17" ht="19.5" customHeight="1" x14ac:dyDescent="0.2">
      <c r="A20" s="60">
        <v>11</v>
      </c>
      <c r="B20" s="29" t="s">
        <v>33</v>
      </c>
      <c r="C20" s="16"/>
      <c r="D20" s="19" t="str">
        <f t="shared" si="3"/>
        <v/>
      </c>
      <c r="E20" s="11"/>
      <c r="F20" s="20" t="str">
        <f t="shared" si="4"/>
        <v/>
      </c>
      <c r="G20" s="11"/>
      <c r="H20" s="11"/>
      <c r="I20" s="11">
        <v>3.125E-2</v>
      </c>
      <c r="J20" s="20">
        <f t="shared" si="0"/>
        <v>1.5347222222222221</v>
      </c>
      <c r="K20" s="44" t="str">
        <f t="shared" si="1"/>
        <v>Mardi</v>
      </c>
      <c r="L20" s="4"/>
      <c r="M20" s="48">
        <f t="shared" si="5"/>
        <v>965</v>
      </c>
      <c r="N20" s="1">
        <f t="shared" si="6"/>
        <v>0.1875</v>
      </c>
      <c r="O20" s="1">
        <f t="shared" si="8"/>
        <v>3.125E-2</v>
      </c>
      <c r="P20" s="1">
        <f t="shared" si="7"/>
        <v>3.125E-2</v>
      </c>
      <c r="Q20" s="43">
        <f t="shared" si="2"/>
        <v>41380.534722222226</v>
      </c>
    </row>
    <row r="21" spans="1:17" ht="19.5" customHeight="1" x14ac:dyDescent="0.2">
      <c r="A21" s="60">
        <v>12</v>
      </c>
      <c r="B21" s="29" t="s">
        <v>31</v>
      </c>
      <c r="C21" s="16">
        <v>135</v>
      </c>
      <c r="D21" s="19">
        <f t="shared" si="3"/>
        <v>1100</v>
      </c>
      <c r="E21" s="11">
        <v>7.2916666666666671E-2</v>
      </c>
      <c r="F21" s="20">
        <f t="shared" si="4"/>
        <v>7.2916666666666671E-2</v>
      </c>
      <c r="G21" s="11"/>
      <c r="H21" s="11"/>
      <c r="I21" s="11"/>
      <c r="J21" s="20">
        <f t="shared" si="0"/>
        <v>1.6076388888888888</v>
      </c>
      <c r="K21" s="44" t="str">
        <f t="shared" si="1"/>
        <v>Mardi</v>
      </c>
      <c r="L21" s="4"/>
      <c r="M21" s="48">
        <f t="shared" ref="M21:M28" si="9">M20+C21</f>
        <v>1100</v>
      </c>
      <c r="N21" s="1">
        <f t="shared" ref="N21:N31" si="10">IF(P20&lt;0.03125,N20+E21,E21)</f>
        <v>7.2916666666666671E-2</v>
      </c>
      <c r="O21" s="1">
        <f t="shared" si="8"/>
        <v>0</v>
      </c>
      <c r="P21" s="1">
        <f t="shared" si="7"/>
        <v>0</v>
      </c>
      <c r="Q21" s="43">
        <f t="shared" ref="Q21:Q28" si="11">Q20+E21+G21+H21+I21</f>
        <v>41380.607638888891</v>
      </c>
    </row>
    <row r="22" spans="1:17" ht="19.5" customHeight="1" x14ac:dyDescent="0.2">
      <c r="A22" s="60">
        <v>13</v>
      </c>
      <c r="B22" s="29" t="s">
        <v>35</v>
      </c>
      <c r="C22" s="16"/>
      <c r="D22" s="19" t="str">
        <f t="shared" si="3"/>
        <v/>
      </c>
      <c r="E22" s="11"/>
      <c r="F22" s="20" t="str">
        <f t="shared" si="4"/>
        <v/>
      </c>
      <c r="G22" s="11">
        <v>2.0833333333333332E-2</v>
      </c>
      <c r="H22" s="11"/>
      <c r="I22" s="11"/>
      <c r="J22" s="20">
        <f t="shared" ref="J22:J29" si="12">IF(E22+G22+H22+I22&gt;0,J21+E22+G22+H22+I22,"")</f>
        <v>1.6284722222222221</v>
      </c>
      <c r="K22" s="44" t="str">
        <f t="shared" si="1"/>
        <v>Mardi</v>
      </c>
      <c r="L22" s="4"/>
      <c r="M22" s="48">
        <f t="shared" si="9"/>
        <v>1100</v>
      </c>
      <c r="N22" s="1">
        <f t="shared" si="10"/>
        <v>7.2916666666666671E-2</v>
      </c>
      <c r="O22" s="1">
        <f t="shared" si="8"/>
        <v>0</v>
      </c>
      <c r="P22" s="1">
        <f t="shared" si="7"/>
        <v>0</v>
      </c>
      <c r="Q22" s="43">
        <f t="shared" si="11"/>
        <v>41380.628472222226</v>
      </c>
    </row>
    <row r="23" spans="1:17" ht="19.5" customHeight="1" x14ac:dyDescent="0.2">
      <c r="A23" s="60">
        <v>14</v>
      </c>
      <c r="B23" s="29" t="s">
        <v>51</v>
      </c>
      <c r="C23" s="16">
        <v>200</v>
      </c>
      <c r="D23" s="19">
        <f t="shared" si="3"/>
        <v>1300</v>
      </c>
      <c r="E23" s="11">
        <v>0.11458333333333333</v>
      </c>
      <c r="F23" s="20">
        <f t="shared" si="4"/>
        <v>0.1875</v>
      </c>
      <c r="G23" s="11"/>
      <c r="H23" s="11"/>
      <c r="I23" s="11"/>
      <c r="J23" s="20">
        <f t="shared" si="12"/>
        <v>1.7430555555555554</v>
      </c>
      <c r="K23" s="44" t="str">
        <f t="shared" si="1"/>
        <v>Mardi</v>
      </c>
      <c r="L23" s="4"/>
      <c r="M23" s="48">
        <f t="shared" si="9"/>
        <v>1300</v>
      </c>
      <c r="N23" s="1">
        <f t="shared" si="10"/>
        <v>0.1875</v>
      </c>
      <c r="O23" s="1">
        <f t="shared" si="8"/>
        <v>0</v>
      </c>
      <c r="P23" s="1">
        <f t="shared" si="7"/>
        <v>0</v>
      </c>
      <c r="Q23" s="43">
        <f t="shared" si="11"/>
        <v>41380.743055555562</v>
      </c>
    </row>
    <row r="24" spans="1:17" ht="19.5" customHeight="1" x14ac:dyDescent="0.2">
      <c r="A24" s="60">
        <v>15</v>
      </c>
      <c r="B24" s="29" t="s">
        <v>34</v>
      </c>
      <c r="C24" s="16"/>
      <c r="D24" s="19" t="str">
        <f t="shared" si="3"/>
        <v/>
      </c>
      <c r="E24" s="11"/>
      <c r="F24" s="20" t="str">
        <f t="shared" si="4"/>
        <v/>
      </c>
      <c r="G24" s="11"/>
      <c r="H24" s="11"/>
      <c r="I24" s="11">
        <v>0.45833333333333331</v>
      </c>
      <c r="J24" s="20">
        <f t="shared" si="12"/>
        <v>2.2013888888888888</v>
      </c>
      <c r="K24" s="44" t="str">
        <f t="shared" si="1"/>
        <v>Mercredi</v>
      </c>
      <c r="L24" s="4"/>
      <c r="M24" s="48">
        <f t="shared" si="9"/>
        <v>1300</v>
      </c>
      <c r="N24" s="1">
        <f t="shared" si="10"/>
        <v>0.1875</v>
      </c>
      <c r="O24" s="1">
        <f t="shared" si="8"/>
        <v>0.45833333333333331</v>
      </c>
      <c r="P24" s="1">
        <f t="shared" si="7"/>
        <v>0.45833333333333331</v>
      </c>
      <c r="Q24" s="43">
        <f t="shared" si="11"/>
        <v>41381.201388888898</v>
      </c>
    </row>
    <row r="25" spans="1:17" ht="19.5" customHeight="1" x14ac:dyDescent="0.2">
      <c r="A25" s="60">
        <v>16</v>
      </c>
      <c r="B25" s="29" t="s">
        <v>31</v>
      </c>
      <c r="C25" s="16">
        <v>335</v>
      </c>
      <c r="D25" s="19">
        <f t="shared" si="3"/>
        <v>1635</v>
      </c>
      <c r="E25" s="11">
        <v>0.1875</v>
      </c>
      <c r="F25" s="20">
        <f t="shared" si="4"/>
        <v>0.1875</v>
      </c>
      <c r="G25" s="11"/>
      <c r="H25" s="11"/>
      <c r="I25" s="23"/>
      <c r="J25" s="20">
        <f t="shared" si="12"/>
        <v>2.3888888888888888</v>
      </c>
      <c r="K25" s="44" t="str">
        <f t="shared" si="1"/>
        <v>Mercredi</v>
      </c>
      <c r="L25" s="4"/>
      <c r="M25" s="48">
        <f t="shared" si="9"/>
        <v>1635</v>
      </c>
      <c r="N25" s="1">
        <f t="shared" si="10"/>
        <v>0.1875</v>
      </c>
      <c r="O25" s="1">
        <f t="shared" si="8"/>
        <v>0</v>
      </c>
      <c r="P25" s="1">
        <f t="shared" si="7"/>
        <v>0</v>
      </c>
      <c r="Q25" s="43">
        <f t="shared" si="11"/>
        <v>41381.388888888898</v>
      </c>
    </row>
    <row r="26" spans="1:17" ht="19.5" customHeight="1" x14ac:dyDescent="0.2">
      <c r="A26" s="60">
        <v>17</v>
      </c>
      <c r="B26" s="29" t="s">
        <v>33</v>
      </c>
      <c r="C26" s="16"/>
      <c r="D26" s="19" t="str">
        <f t="shared" si="3"/>
        <v/>
      </c>
      <c r="E26" s="11"/>
      <c r="F26" s="20" t="str">
        <f t="shared" si="4"/>
        <v/>
      </c>
      <c r="G26" s="11"/>
      <c r="H26" s="11"/>
      <c r="I26" s="11">
        <v>3.125E-2</v>
      </c>
      <c r="J26" s="20">
        <f t="shared" si="12"/>
        <v>2.4201388888888888</v>
      </c>
      <c r="K26" s="44" t="str">
        <f t="shared" si="1"/>
        <v>Mercredi</v>
      </c>
      <c r="L26" s="4"/>
      <c r="M26" s="48">
        <f t="shared" si="9"/>
        <v>1635</v>
      </c>
      <c r="N26" s="1">
        <f t="shared" si="10"/>
        <v>0.1875</v>
      </c>
      <c r="O26" s="1">
        <f t="shared" si="8"/>
        <v>3.125E-2</v>
      </c>
      <c r="P26" s="1">
        <f t="shared" si="7"/>
        <v>3.125E-2</v>
      </c>
      <c r="Q26" s="43">
        <f t="shared" si="11"/>
        <v>41381.420138888898</v>
      </c>
    </row>
    <row r="27" spans="1:17" ht="19.5" customHeight="1" x14ac:dyDescent="0.2">
      <c r="A27" s="60">
        <v>18</v>
      </c>
      <c r="B27" s="29" t="s">
        <v>31</v>
      </c>
      <c r="C27" s="16">
        <v>225</v>
      </c>
      <c r="D27" s="19">
        <f t="shared" si="3"/>
        <v>1860</v>
      </c>
      <c r="E27" s="11">
        <v>0.125</v>
      </c>
      <c r="F27" s="20">
        <f t="shared" si="4"/>
        <v>0.125</v>
      </c>
      <c r="G27" s="11"/>
      <c r="H27" s="11"/>
      <c r="I27" s="11"/>
      <c r="J27" s="20">
        <f t="shared" si="12"/>
        <v>2.5451388888888888</v>
      </c>
      <c r="K27" s="44" t="str">
        <f t="shared" si="1"/>
        <v>Mercredi</v>
      </c>
      <c r="L27" s="4"/>
      <c r="M27" s="48">
        <f t="shared" si="9"/>
        <v>1860</v>
      </c>
      <c r="N27" s="1">
        <f t="shared" si="10"/>
        <v>0.125</v>
      </c>
      <c r="O27" s="1">
        <f t="shared" si="8"/>
        <v>0</v>
      </c>
      <c r="P27" s="1">
        <f t="shared" si="7"/>
        <v>0</v>
      </c>
      <c r="Q27" s="43">
        <f t="shared" si="11"/>
        <v>41381.545138888898</v>
      </c>
    </row>
    <row r="28" spans="1:17" ht="19.5" customHeight="1" x14ac:dyDescent="0.2">
      <c r="A28" s="60">
        <v>19</v>
      </c>
      <c r="B28" s="29" t="s">
        <v>37</v>
      </c>
      <c r="C28" s="16"/>
      <c r="D28" s="19" t="str">
        <f t="shared" si="3"/>
        <v/>
      </c>
      <c r="E28" s="11"/>
      <c r="F28" s="20" t="str">
        <f t="shared" si="4"/>
        <v/>
      </c>
      <c r="G28" s="11">
        <v>2.0833333333333332E-2</v>
      </c>
      <c r="H28" s="11"/>
      <c r="I28" s="11"/>
      <c r="J28" s="20">
        <f t="shared" si="12"/>
        <v>2.5659722222222223</v>
      </c>
      <c r="K28" s="44" t="str">
        <f t="shared" si="1"/>
        <v>Mercredi</v>
      </c>
      <c r="L28" s="4"/>
      <c r="M28" s="48">
        <f t="shared" si="9"/>
        <v>1860</v>
      </c>
      <c r="N28" s="1">
        <f t="shared" si="10"/>
        <v>0.125</v>
      </c>
      <c r="O28" s="1">
        <f t="shared" si="8"/>
        <v>0</v>
      </c>
      <c r="P28" s="1">
        <f t="shared" si="7"/>
        <v>0</v>
      </c>
      <c r="Q28" s="43">
        <f t="shared" si="11"/>
        <v>41381.565972222234</v>
      </c>
    </row>
    <row r="29" spans="1:17" ht="19.5" customHeight="1" x14ac:dyDescent="0.2">
      <c r="A29" s="60">
        <v>20</v>
      </c>
      <c r="B29" s="29" t="s">
        <v>33</v>
      </c>
      <c r="C29" s="16"/>
      <c r="D29" s="19" t="str">
        <f t="shared" si="3"/>
        <v/>
      </c>
      <c r="E29" s="11"/>
      <c r="F29" s="20" t="str">
        <f t="shared" si="4"/>
        <v/>
      </c>
      <c r="G29" s="11"/>
      <c r="H29" s="11"/>
      <c r="I29" s="11">
        <v>3.125E-2</v>
      </c>
      <c r="J29" s="20">
        <f t="shared" si="12"/>
        <v>2.5972222222222223</v>
      </c>
      <c r="K29" s="44" t="str">
        <f t="shared" si="1"/>
        <v>Mercredi</v>
      </c>
      <c r="L29" s="4"/>
      <c r="M29" s="48">
        <f t="shared" ref="M29" si="13">M28+C29</f>
        <v>1860</v>
      </c>
      <c r="N29" s="1">
        <f t="shared" si="10"/>
        <v>0.125</v>
      </c>
      <c r="O29" s="1">
        <f t="shared" ref="O29" si="14">IF((H29+I29)&lt;0.010416666,0,H29+I29)</f>
        <v>3.125E-2</v>
      </c>
      <c r="P29" s="1">
        <f t="shared" ref="P29" si="15">IF(P28&lt;0.03125,P28+O29,O29)</f>
        <v>3.125E-2</v>
      </c>
      <c r="Q29" s="43">
        <f t="shared" ref="Q29" si="16">Q28+E29+G29+H29+I29</f>
        <v>41381.597222222234</v>
      </c>
    </row>
    <row r="30" spans="1:17" ht="19.5" customHeight="1" x14ac:dyDescent="0.2">
      <c r="A30" s="60">
        <v>21</v>
      </c>
      <c r="B30" s="29" t="s">
        <v>52</v>
      </c>
      <c r="C30" s="16">
        <v>178</v>
      </c>
      <c r="D30" s="19">
        <f t="shared" si="3"/>
        <v>2038</v>
      </c>
      <c r="E30" s="11">
        <v>9.7222222222222224E-2</v>
      </c>
      <c r="F30" s="20">
        <f t="shared" si="4"/>
        <v>9.7222222222222224E-2</v>
      </c>
      <c r="G30" s="11"/>
      <c r="H30" s="11"/>
      <c r="I30" s="11"/>
      <c r="J30" s="20">
        <f>IF(E30+G30+H30+I30&gt;0,J28+E30+G30+H30+I30,"")</f>
        <v>2.6631944444444446</v>
      </c>
      <c r="K30" s="44" t="str">
        <f t="shared" si="1"/>
        <v>Mercredi</v>
      </c>
      <c r="L30" s="4"/>
      <c r="M30" s="48">
        <f>M28+C30</f>
        <v>2038</v>
      </c>
      <c r="N30" s="1">
        <f t="shared" si="10"/>
        <v>9.7222222222222224E-2</v>
      </c>
      <c r="O30" s="1">
        <f t="shared" ref="O30" si="17">IF((H30+I30)&lt;0.010416666,0,H30+I30)</f>
        <v>0</v>
      </c>
      <c r="P30" s="1">
        <f t="shared" ref="P30" si="18">IF(P28&lt;0.03125,P28+O30,O30)</f>
        <v>0</v>
      </c>
      <c r="Q30" s="43">
        <f t="shared" ref="Q30" si="19">Q28+E30+G30+H30+I30</f>
        <v>41381.663194444453</v>
      </c>
    </row>
    <row r="31" spans="1:17" ht="19.5" customHeight="1" thickBot="1" x14ac:dyDescent="0.25">
      <c r="A31" s="60">
        <v>22</v>
      </c>
      <c r="B31" s="31" t="s">
        <v>44</v>
      </c>
      <c r="C31" s="26"/>
      <c r="D31" s="19" t="str">
        <f t="shared" si="3"/>
        <v/>
      </c>
      <c r="E31" s="18"/>
      <c r="F31" s="21" t="str">
        <f t="shared" si="4"/>
        <v/>
      </c>
      <c r="G31" s="18"/>
      <c r="H31" s="18"/>
      <c r="I31" s="18"/>
      <c r="J31" s="21">
        <f>J30</f>
        <v>2.6631944444444446</v>
      </c>
      <c r="K31" s="45" t="str">
        <f t="shared" si="1"/>
        <v>Mercredi</v>
      </c>
      <c r="L31" s="4"/>
      <c r="M31" s="48">
        <f t="shared" ref="M31" si="20">M30+C31</f>
        <v>2038</v>
      </c>
      <c r="N31" s="1">
        <f t="shared" si="10"/>
        <v>9.7222222222222224E-2</v>
      </c>
      <c r="O31" s="1">
        <f t="shared" si="8"/>
        <v>0</v>
      </c>
      <c r="P31" s="1">
        <f>IF(P28&lt;0.03125,P28+O31,O31)</f>
        <v>0</v>
      </c>
      <c r="Q31" s="43">
        <f>Q28+E31+G31+H31+I31</f>
        <v>41381.565972222234</v>
      </c>
    </row>
    <row r="32" spans="1:17" ht="19.5" customHeight="1" thickBot="1" x14ac:dyDescent="0.25">
      <c r="A32" s="4"/>
      <c r="B32" s="50" t="s">
        <v>6</v>
      </c>
      <c r="C32" s="51"/>
      <c r="D32" s="59">
        <f>MAX(D11:D31)</f>
        <v>2038</v>
      </c>
      <c r="E32" s="53">
        <f>SUM(E11:E31)</f>
        <v>1.1597222222222223</v>
      </c>
      <c r="F32" s="57" t="str">
        <f>IF(N32&gt;0.1875,"Infraction","")</f>
        <v/>
      </c>
      <c r="G32" s="54">
        <f>SUM(G11:G31)</f>
        <v>0.16666666666666669</v>
      </c>
      <c r="H32" s="54">
        <f>SUM(H11:H31)</f>
        <v>0</v>
      </c>
      <c r="I32" s="53">
        <f>SUM(I11:I31)</f>
        <v>1.0416666666666665</v>
      </c>
      <c r="J32" s="66">
        <f>SUM(E32:I32)</f>
        <v>2.3680555555555554</v>
      </c>
      <c r="K32" s="52"/>
      <c r="L32" s="4"/>
      <c r="N32" s="58">
        <f>MAX(N11:N31)</f>
        <v>0.1875</v>
      </c>
      <c r="O32" s="58"/>
    </row>
    <row r="33" spans="1:15" x14ac:dyDescent="0.2">
      <c r="A33" s="4"/>
      <c r="B33" s="22"/>
      <c r="C33" s="22"/>
      <c r="D33" s="22"/>
      <c r="E33" s="22"/>
      <c r="F33" s="56"/>
      <c r="G33" s="22"/>
      <c r="H33" s="22"/>
      <c r="I33" s="22"/>
      <c r="J33" s="22"/>
      <c r="K33" s="22"/>
      <c r="L33" s="4"/>
    </row>
    <row r="35" spans="1:15" ht="13.5" thickBot="1" x14ac:dyDescent="0.25">
      <c r="B35" s="71" t="s">
        <v>39</v>
      </c>
      <c r="C35" s="123" t="s">
        <v>0</v>
      </c>
      <c r="D35" s="123"/>
      <c r="E35" s="77" t="s">
        <v>47</v>
      </c>
      <c r="F35" s="78" t="s">
        <v>45</v>
      </c>
      <c r="G35" s="77" t="s">
        <v>46</v>
      </c>
      <c r="H35" s="77" t="s">
        <v>54</v>
      </c>
      <c r="I35" s="77" t="s">
        <v>55</v>
      </c>
      <c r="J35" s="77" t="s">
        <v>56</v>
      </c>
      <c r="K35" s="77" t="s">
        <v>57</v>
      </c>
    </row>
    <row r="36" spans="1:15" ht="13.5" thickBot="1" x14ac:dyDescent="0.25">
      <c r="B36" s="68" t="s">
        <v>62</v>
      </c>
      <c r="C36" s="76">
        <f>SUM(E11:E17)</f>
        <v>0.53819444444444442</v>
      </c>
      <c r="D36" s="73">
        <f>HOUR(C36)+MINUTE(C36)/60</f>
        <v>12.916666666666666</v>
      </c>
      <c r="E36" s="1">
        <f>SUM(E2:E17)</f>
        <v>0.53819444444444442</v>
      </c>
      <c r="F36">
        <v>920</v>
      </c>
      <c r="G36" s="73">
        <f>F36/D36</f>
        <v>71.225806451612911</v>
      </c>
      <c r="H36" s="1">
        <f>SUM(G12:G18)</f>
        <v>0.125</v>
      </c>
      <c r="I36" s="1">
        <f>SUM(I14:I16)</f>
        <v>0.48958333333333331</v>
      </c>
      <c r="J36" s="53">
        <f>C36+H36+I36</f>
        <v>1.1527777777777777</v>
      </c>
      <c r="K36" s="79">
        <f>DAY(J36)*24+HOUR(J36)+MINUTE(J36)/60</f>
        <v>27.666666666666668</v>
      </c>
      <c r="M36" s="79"/>
      <c r="N36" s="1">
        <v>0.3263888888888889</v>
      </c>
      <c r="O36" s="53">
        <f>N36+J36</f>
        <v>1.4791666666666665</v>
      </c>
    </row>
    <row r="37" spans="1:15" ht="13.5" thickBot="1" x14ac:dyDescent="0.25">
      <c r="B37" s="69" t="s">
        <v>41</v>
      </c>
      <c r="C37" s="76">
        <f>SUM(E19:E21)</f>
        <v>9.7222222222222224E-2</v>
      </c>
      <c r="D37" s="73">
        <f>HOUR(C37)+MINUTE(C37)/60</f>
        <v>2.3333333333333335</v>
      </c>
      <c r="E37" s="1">
        <f>SUM(E19:E21)</f>
        <v>9.7222222222222224E-2</v>
      </c>
      <c r="F37">
        <v>180</v>
      </c>
      <c r="G37" s="73">
        <f>F37/D37</f>
        <v>77.142857142857139</v>
      </c>
      <c r="I37" s="1">
        <v>3.125E-2</v>
      </c>
      <c r="J37" s="53">
        <f>C37+H37+I37</f>
        <v>0.12847222222222221</v>
      </c>
      <c r="K37" s="79">
        <f>DAY(J37)*24+HOUR(J37)+MINUTE(J37)/60</f>
        <v>3.0833333333333335</v>
      </c>
    </row>
    <row r="38" spans="1:15" ht="13.5" thickBot="1" x14ac:dyDescent="0.25">
      <c r="B38" s="69" t="s">
        <v>42</v>
      </c>
      <c r="C38" s="76">
        <v>0.4375</v>
      </c>
      <c r="D38" s="73">
        <f t="shared" ref="D38:D39" si="21">HOUR(C38)+MINUTE(C38)/60</f>
        <v>10.5</v>
      </c>
      <c r="E38" s="1">
        <f>SUM(E23:E27)</f>
        <v>0.42708333333333331</v>
      </c>
      <c r="F38">
        <v>760</v>
      </c>
      <c r="G38" s="73">
        <f>F38/D38</f>
        <v>72.38095238095238</v>
      </c>
      <c r="H38" s="1">
        <v>4.1666666666666664E-2</v>
      </c>
      <c r="I38" s="1">
        <v>0.48958333333333331</v>
      </c>
      <c r="J38" s="53">
        <f>C38+H38+I38</f>
        <v>0.96875</v>
      </c>
      <c r="K38" s="79">
        <f>DAY(J38)*24+HOUR(J38)+MINUTE(J38)/60</f>
        <v>23.25</v>
      </c>
    </row>
    <row r="39" spans="1:15" ht="13.5" thickBot="1" x14ac:dyDescent="0.25">
      <c r="B39" s="69" t="s">
        <v>43</v>
      </c>
      <c r="C39" s="76">
        <f>E30</f>
        <v>9.7222222222222224E-2</v>
      </c>
      <c r="D39" s="73">
        <f t="shared" si="21"/>
        <v>2.3333333333333335</v>
      </c>
      <c r="E39" s="1">
        <f>SUM(E30)</f>
        <v>9.7222222222222224E-2</v>
      </c>
      <c r="F39">
        <v>178</v>
      </c>
      <c r="G39" s="73">
        <f>F39/D39</f>
        <v>76.285714285714278</v>
      </c>
      <c r="I39" s="72">
        <v>3.125E-2</v>
      </c>
      <c r="J39" s="53">
        <f>C39+H39+I39</f>
        <v>0.12847222222222221</v>
      </c>
      <c r="K39" s="79">
        <f>DAY(J39)*24+HOUR(J39)+MINUTE(J39)/60</f>
        <v>3.0833333333333335</v>
      </c>
    </row>
    <row r="41" spans="1:15" x14ac:dyDescent="0.2">
      <c r="C41" s="80">
        <f>SUM(C36:C39)</f>
        <v>1.1701388888888888</v>
      </c>
      <c r="F41">
        <f>SUM(F36:F40)</f>
        <v>2038</v>
      </c>
      <c r="J41" s="80">
        <f>SUM(J36:J39)</f>
        <v>2.3784722222222223</v>
      </c>
      <c r="K41" s="79">
        <f>SUM(K36:K40)</f>
        <v>57.083333333333336</v>
      </c>
    </row>
    <row r="42" spans="1:15" x14ac:dyDescent="0.2">
      <c r="J42" s="70"/>
    </row>
    <row r="43" spans="1:15" x14ac:dyDescent="0.2">
      <c r="C43" s="68"/>
    </row>
  </sheetData>
  <sheetProtection selectLockedCells="1"/>
  <customSheetViews>
    <customSheetView guid="{762D9DE1-2B40-11D5-BFE1-F1844677FE36}" scale="90" showPageBreaks="1" fitToPage="1" printArea="1" showRuler="0" topLeftCell="B1">
      <pane ySplit="8" topLeftCell="A35" activePane="bottomLeft" state="frozen"/>
      <selection pane="bottomLeft" activeCell="C41" sqref="C41:K41"/>
      <pageMargins left="0.61" right="0.65" top="0.984251969" bottom="0.984251969" header="0.4921259845" footer="0.4921259845"/>
      <pageSetup paperSize="9" scale="74" orientation="portrait" horizontalDpi="300" verticalDpi="300" r:id="rId1"/>
      <headerFooter alignWithMargins="0">
        <oddHeader>&amp;A</oddHeader>
        <oddFooter>Page &amp;P</oddFooter>
      </headerFooter>
    </customSheetView>
  </customSheetViews>
  <mergeCells count="17">
    <mergeCell ref="J8:J9"/>
    <mergeCell ref="K8:K9"/>
    <mergeCell ref="C7:D7"/>
    <mergeCell ref="E7:F7"/>
    <mergeCell ref="J7:K7"/>
    <mergeCell ref="C8:C9"/>
    <mergeCell ref="B1:L1"/>
    <mergeCell ref="C2:D2"/>
    <mergeCell ref="C3:D3"/>
    <mergeCell ref="C4:D4"/>
    <mergeCell ref="G6:K6"/>
    <mergeCell ref="B6:D6"/>
    <mergeCell ref="D8:D9"/>
    <mergeCell ref="B7:B9"/>
    <mergeCell ref="C5:D5"/>
    <mergeCell ref="C35:D35"/>
    <mergeCell ref="E5:F5"/>
  </mergeCells>
  <phoneticPr fontId="0" type="noConversion"/>
  <conditionalFormatting sqref="F11:F31">
    <cfRule type="cellIs" dxfId="3" priority="1" stopIfTrue="1" operator="greaterThan">
      <formula>0.1875</formula>
    </cfRule>
  </conditionalFormatting>
  <conditionalFormatting sqref="E5:F5 G6 B6">
    <cfRule type="cellIs" dxfId="2" priority="2" stopIfTrue="1" operator="notEqual">
      <formula>""</formula>
    </cfRule>
  </conditionalFormatting>
  <dataValidations xWindow="575" yWindow="68" count="8">
    <dataValidation allowBlank="1" showDropDown="1" showInputMessage="1" showErrorMessage="1" sqref="B11:B31"/>
    <dataValidation allowBlank="1" showInputMessage="1" sqref="C10:D31"/>
    <dataValidation type="time" operator="greaterThan" allowBlank="1" showInputMessage="1" showErrorMessage="1" errorTitle="ERREUR DE SAISIE" error="Vérifiez que vous avez saisi une durée sous la forme HH:MM" promptTitle="DURÉE CONDUITE" prompt="Saisir la durée sous la forme HH:MM_x000a_Exemples :_x000a_Pour 25 minutes, saisir 0:25_x000a_Pour 1 h 15 minutes, saisir 1:15_x000a_" sqref="E11:E31">
      <formula1>0</formula1>
    </dataValidation>
    <dataValidation type="time" operator="greaterThan" allowBlank="1" showInputMessage="1" showErrorMessage="1" errorTitle="ERREUR DE SAISIE" error="Vérifiez que vous avez saisi une durée sous la forme HH:MM" promptTitle="DURÉE TRAVAUX" prompt="Saisir la durée sous la forme HH:MM_x000a_Exemples :_x000a_Pour 25 minutes, saisir 0:25_x000a_Pour 1 h 15 minutes, saisir 1:15_x000a_" sqref="G11:G31">
      <formula1>0</formula1>
    </dataValidation>
    <dataValidation type="time" operator="greaterThan" allowBlank="1" showInputMessage="1" showErrorMessage="1" errorTitle="ERREUR DE SAISIE" error="Vérifiez que vous avez saisi une durée sous la forme HH:MM" promptTitle="DURÉE MISE À DISPOSITION" prompt="Saisir la durée sous la forme HH:MM_x000a_Exemples :_x000a_Pour 25 minutes, saisir 0:25_x000a_Pour 1 h 15 minutes, saisir 1:15_x000a_" sqref="H11:H31">
      <formula1>0</formula1>
    </dataValidation>
    <dataValidation type="time" operator="greaterThan" allowBlank="1" showInputMessage="1" showErrorMessage="1" errorTitle="ERREUR DE SAISIE" error="Vérifiez que vous avez saisi une durée sous la forme HH:MM" promptTitle="REPOS OU INTERRUPTION CONDUITE" prompt="Saisir la durée sous la forme HH:MM_x000a_Exemples :_x000a_Pour 25 minutes, saisir 0:25_x000a_Pour 1 h 15 minutes, saisir 1:15_x000a_" sqref="I11:I31">
      <formula1>0</formula1>
    </dataValidation>
    <dataValidation type="time" allowBlank="1" showInputMessage="1" showErrorMessage="1" errorTitle="ERREUR DE SAISIE" error="Vous devez saisir l'heure sous la forme HH:MM" promptTitle=" DEBUT DE SERVICE" prompt="Saisir l'heure de début d'activité du conducteur sous la forme HH:MM_x000a_Ex : 7:30_x000a_      " sqref="J10">
      <formula1>0</formula1>
      <formula2>0.999305555555556</formula2>
    </dataValidation>
    <dataValidation type="date" operator="greaterThan" showInputMessage="1" showErrorMessage="1" errorTitle="ERREUR DE SAISIE" error="Vous devez saisir la date dans le format JJ/MM/AAAA" promptTitle="DATE TOURNÉE" prompt="Saisir la date sous la forme : JJ/MM/AAAA_x000a_Ex : 05/12/2005" sqref="C2:D2">
      <formula1>1</formula1>
    </dataValidation>
  </dataValidations>
  <printOptions horizontalCentered="1" verticalCentered="1"/>
  <pageMargins left="0.78740157480314965" right="0.78740157480314965" top="0.39370078740157483" bottom="0.39370078740157483" header="0.51181102362204722" footer="0.51181102362204722"/>
  <pageSetup paperSize="9" scale="93" orientation="landscape" horizontalDpi="300" verticalDpi="300" r:id="rId2"/>
  <headerFooter alignWithMargins="0"/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105" r:id="rId5" name="Button 81">
              <controlPr defaultSize="0" print="0" autoFill="0" autoPict="0" macro="[0]!Macro11">
                <anchor moveWithCells="1" sizeWithCells="1">
                  <from>
                    <xdr:col>4</xdr:col>
                    <xdr:colOff>57150</xdr:colOff>
                    <xdr:row>1</xdr:row>
                    <xdr:rowOff>0</xdr:rowOff>
                  </from>
                  <to>
                    <xdr:col>5</xdr:col>
                    <xdr:colOff>457200</xdr:colOff>
                    <xdr:row>3</xdr:row>
                    <xdr:rowOff>114300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autoPageBreaks="0" fitToPage="1"/>
  </sheetPr>
  <dimension ref="A1:Z42"/>
  <sheetViews>
    <sheetView tabSelected="1" defaultGridColor="0" colorId="12" zoomScaleNormal="100" zoomScaleSheetLayoutView="100" workbookViewId="0">
      <pane ySplit="9" topLeftCell="A10" activePane="bottomLeft" state="frozen"/>
      <selection activeCell="B1" sqref="B1"/>
      <selection pane="bottomLeft" activeCell="G39" sqref="G39"/>
    </sheetView>
  </sheetViews>
  <sheetFormatPr baseColWidth="10" defaultRowHeight="12.75" x14ac:dyDescent="0.2"/>
  <cols>
    <col min="1" max="1" width="3.42578125" customWidth="1"/>
    <col min="2" max="2" width="31" customWidth="1"/>
    <col min="3" max="3" width="7.7109375" customWidth="1"/>
    <col min="4" max="4" width="8.85546875" customWidth="1"/>
    <col min="5" max="6" width="7.85546875" customWidth="1"/>
    <col min="7" max="8" width="7.7109375" customWidth="1"/>
    <col min="9" max="9" width="8.140625" customWidth="1"/>
    <col min="10" max="10" width="10.5703125" customWidth="1"/>
    <col min="11" max="11" width="11.28515625" customWidth="1"/>
    <col min="12" max="12" width="4.7109375" customWidth="1"/>
    <col min="13" max="14" width="11.42578125" hidden="1" customWidth="1"/>
    <col min="15" max="15" width="13" hidden="1" customWidth="1"/>
    <col min="16" max="16" width="12.140625" hidden="1" customWidth="1"/>
    <col min="17" max="17" width="15.28515625" hidden="1" customWidth="1"/>
    <col min="18" max="18" width="15.28515625" bestFit="1" customWidth="1"/>
  </cols>
  <sheetData>
    <row r="1" spans="1:26" ht="30.75" customHeight="1" x14ac:dyDescent="0.2">
      <c r="A1" s="4"/>
      <c r="B1" s="126" t="s">
        <v>25</v>
      </c>
      <c r="C1" s="126"/>
      <c r="D1" s="126"/>
      <c r="E1" s="126"/>
      <c r="F1" s="126"/>
      <c r="G1" s="126"/>
      <c r="H1" s="126"/>
      <c r="I1" s="126"/>
      <c r="J1" s="126"/>
      <c r="K1" s="126"/>
      <c r="L1" s="126"/>
      <c r="N1" s="61">
        <v>1</v>
      </c>
      <c r="O1" s="62" t="s">
        <v>11</v>
      </c>
    </row>
    <row r="2" spans="1:26" ht="13.5" customHeight="1" x14ac:dyDescent="0.2">
      <c r="A2" s="4"/>
      <c r="B2" s="40" t="s">
        <v>29</v>
      </c>
      <c r="C2" s="127">
        <v>41384</v>
      </c>
      <c r="D2" s="128"/>
      <c r="E2" s="4"/>
      <c r="F2" s="4"/>
      <c r="G2" s="39" t="s">
        <v>49</v>
      </c>
      <c r="H2" s="32"/>
      <c r="I2" s="32"/>
      <c r="J2" s="32"/>
      <c r="K2" s="33"/>
      <c r="L2" s="4"/>
      <c r="M2" s="1"/>
      <c r="N2" s="63">
        <v>2</v>
      </c>
      <c r="O2" s="64" t="s">
        <v>12</v>
      </c>
      <c r="P2" s="49"/>
    </row>
    <row r="3" spans="1:26" x14ac:dyDescent="0.2">
      <c r="A3" s="4"/>
      <c r="B3" s="41" t="s">
        <v>24</v>
      </c>
      <c r="C3" s="129"/>
      <c r="D3" s="130"/>
      <c r="E3" s="4"/>
      <c r="F3" s="4"/>
      <c r="G3" s="67" t="s">
        <v>48</v>
      </c>
      <c r="H3" s="34"/>
      <c r="I3" s="34"/>
      <c r="J3" s="34"/>
      <c r="K3" s="35"/>
      <c r="L3" s="4"/>
      <c r="M3" s="55"/>
      <c r="N3" s="63">
        <v>3</v>
      </c>
      <c r="O3" s="64" t="s">
        <v>13</v>
      </c>
    </row>
    <row r="4" spans="1:26" x14ac:dyDescent="0.2">
      <c r="A4" s="4"/>
      <c r="B4" s="41" t="s">
        <v>10</v>
      </c>
      <c r="C4" s="129"/>
      <c r="D4" s="130"/>
      <c r="E4" s="4"/>
      <c r="F4" s="4"/>
      <c r="G4" s="67" t="s">
        <v>38</v>
      </c>
      <c r="H4" s="34"/>
      <c r="I4" s="34"/>
      <c r="J4" s="34"/>
      <c r="K4" s="35"/>
      <c r="L4" s="4"/>
      <c r="N4" s="63">
        <v>4</v>
      </c>
      <c r="O4" s="64" t="s">
        <v>14</v>
      </c>
    </row>
    <row r="5" spans="1:26" ht="15" x14ac:dyDescent="0.3">
      <c r="A5" s="4"/>
      <c r="B5" s="42" t="s">
        <v>23</v>
      </c>
      <c r="C5" s="121">
        <f>IF(OR(D32=0,E32=0),"",D32/(DAY(E32)*24+HOUR(E32)+MINUTE(E32)/60))</f>
        <v>73.041916167664681</v>
      </c>
      <c r="D5" s="122"/>
      <c r="E5" s="124" t="str">
        <f>IF(AND(B6="",G6=""),"","A L E R T E")</f>
        <v/>
      </c>
      <c r="F5" s="125"/>
      <c r="G5" s="36"/>
      <c r="H5" s="37"/>
      <c r="I5" s="37"/>
      <c r="J5" s="37"/>
      <c r="K5" s="38"/>
      <c r="L5" s="4"/>
      <c r="N5" s="63">
        <v>5</v>
      </c>
      <c r="O5" s="64" t="s">
        <v>15</v>
      </c>
    </row>
    <row r="6" spans="1:26" ht="13.5" thickBot="1" x14ac:dyDescent="0.25">
      <c r="A6" s="4"/>
      <c r="B6" s="132" t="str">
        <f>IF(C2&lt;&gt;"","",IF(J11&lt;&gt;"","VOUS DEVEZ SAISIR UNE DATE EN C2",""))</f>
        <v/>
      </c>
      <c r="C6" s="132"/>
      <c r="D6" s="132"/>
      <c r="E6" s="65"/>
      <c r="F6" s="4"/>
      <c r="G6" s="131" t="str">
        <f>IF(J10&lt;&gt;"","",IF(J11&lt;&gt;"","VOUS DEVEZ SAISIR L'HEURE DE DÉPART EN J10",""))</f>
        <v/>
      </c>
      <c r="H6" s="131"/>
      <c r="I6" s="131"/>
      <c r="J6" s="131"/>
      <c r="K6" s="131"/>
      <c r="L6" s="4"/>
      <c r="N6" s="63">
        <v>6</v>
      </c>
      <c r="O6" s="64" t="s">
        <v>16</v>
      </c>
    </row>
    <row r="7" spans="1:26" ht="21" customHeight="1" thickBot="1" x14ac:dyDescent="0.25">
      <c r="A7" s="4"/>
      <c r="B7" s="118" t="s">
        <v>30</v>
      </c>
      <c r="C7" s="137" t="s">
        <v>3</v>
      </c>
      <c r="D7" s="138"/>
      <c r="E7" s="139"/>
      <c r="F7" s="140"/>
      <c r="G7" s="13"/>
      <c r="H7" s="12"/>
      <c r="I7" s="5"/>
      <c r="J7" s="141" t="s">
        <v>7</v>
      </c>
      <c r="K7" s="142"/>
      <c r="L7" s="4"/>
      <c r="N7" s="74">
        <v>7</v>
      </c>
      <c r="O7" s="75" t="s">
        <v>17</v>
      </c>
    </row>
    <row r="8" spans="1:26" ht="13.5" thickBot="1" x14ac:dyDescent="0.25">
      <c r="A8" s="4"/>
      <c r="B8" s="119"/>
      <c r="C8" s="135" t="s">
        <v>4</v>
      </c>
      <c r="D8" s="116" t="s">
        <v>5</v>
      </c>
      <c r="E8" s="15" t="s">
        <v>0</v>
      </c>
      <c r="F8" s="10"/>
      <c r="G8" s="10"/>
      <c r="H8" s="9"/>
      <c r="I8" s="6"/>
      <c r="J8" s="133" t="s">
        <v>8</v>
      </c>
      <c r="K8" s="135" t="s">
        <v>9</v>
      </c>
      <c r="L8" s="4"/>
      <c r="M8" s="46" t="s">
        <v>20</v>
      </c>
      <c r="N8" s="46" t="s">
        <v>18</v>
      </c>
      <c r="O8" s="46" t="s">
        <v>27</v>
      </c>
      <c r="P8" s="46" t="s">
        <v>18</v>
      </c>
      <c r="Q8" s="46" t="s">
        <v>19</v>
      </c>
    </row>
    <row r="9" spans="1:26" ht="13.5" thickBot="1" x14ac:dyDescent="0.25">
      <c r="A9" s="4"/>
      <c r="B9" s="120"/>
      <c r="C9" s="136"/>
      <c r="D9" s="117"/>
      <c r="E9" s="14" t="s">
        <v>1</v>
      </c>
      <c r="F9" s="7" t="s">
        <v>2</v>
      </c>
      <c r="G9" s="8" t="s">
        <v>1</v>
      </c>
      <c r="H9" s="8" t="s">
        <v>1</v>
      </c>
      <c r="I9" s="14" t="s">
        <v>1</v>
      </c>
      <c r="J9" s="134"/>
      <c r="K9" s="136"/>
      <c r="L9" s="4"/>
      <c r="M9" s="47"/>
      <c r="N9" s="47" t="s">
        <v>22</v>
      </c>
      <c r="O9" s="47" t="s">
        <v>28</v>
      </c>
      <c r="P9" s="47" t="s">
        <v>26</v>
      </c>
      <c r="Q9" s="47" t="s">
        <v>21</v>
      </c>
      <c r="R9" s="143" t="s">
        <v>65</v>
      </c>
      <c r="S9" s="144"/>
      <c r="T9" s="144"/>
      <c r="U9" s="144"/>
    </row>
    <row r="10" spans="1:26" ht="21.75" customHeight="1" x14ac:dyDescent="0.2">
      <c r="A10" s="60">
        <v>1</v>
      </c>
      <c r="B10" s="27" t="s">
        <v>59</v>
      </c>
      <c r="C10" s="19"/>
      <c r="D10" s="19"/>
      <c r="E10" s="2"/>
      <c r="F10" s="24"/>
      <c r="G10" s="25"/>
      <c r="H10" s="25"/>
      <c r="I10" s="3"/>
      <c r="J10" s="17">
        <v>0.53125</v>
      </c>
      <c r="K10" s="44" t="str">
        <f>IF(C2="","",VLOOKUP(WEEKDAY(C2),calendrier,2))</f>
        <v>Samedi</v>
      </c>
      <c r="L10" s="4"/>
      <c r="Q10" s="43">
        <f>C2+J10</f>
        <v>41384.53125</v>
      </c>
      <c r="R10" s="84" t="s">
        <v>17</v>
      </c>
      <c r="S10" s="84" t="s">
        <v>11</v>
      </c>
      <c r="T10" s="84" t="s">
        <v>12</v>
      </c>
      <c r="U10" s="84" t="s">
        <v>13</v>
      </c>
      <c r="V10" s="84" t="s">
        <v>14</v>
      </c>
      <c r="W10" s="84" t="s">
        <v>15</v>
      </c>
      <c r="X10" s="84" t="s">
        <v>16</v>
      </c>
    </row>
    <row r="11" spans="1:26" ht="19.5" customHeight="1" x14ac:dyDescent="0.2">
      <c r="A11" s="60">
        <v>2</v>
      </c>
      <c r="B11" s="29" t="s">
        <v>53</v>
      </c>
      <c r="C11" s="16">
        <v>324</v>
      </c>
      <c r="D11" s="19">
        <f>IF(AND(B11,C11=""),"",M11)</f>
        <v>324</v>
      </c>
      <c r="E11" s="11">
        <v>0.1875</v>
      </c>
      <c r="F11" s="20">
        <f>IF(E11="","",N11)</f>
        <v>0.1875</v>
      </c>
      <c r="G11" s="11"/>
      <c r="H11" s="11"/>
      <c r="I11" s="11"/>
      <c r="J11" s="20">
        <f t="shared" ref="J11:J29" si="0">IF(E11+G11+H11+I11&gt;0,J10+E11+G11+H11+I11,"")</f>
        <v>0.71875</v>
      </c>
      <c r="K11" s="44" t="str">
        <f t="shared" ref="K11:K31" si="1">IF(J11="","",VLOOKUP(WEEKDAY(Q11),calendrier,2))</f>
        <v>Samedi</v>
      </c>
      <c r="L11" s="4"/>
      <c r="M11" s="48">
        <f>C11</f>
        <v>324</v>
      </c>
      <c r="N11" s="1">
        <f>E11</f>
        <v>0.1875</v>
      </c>
      <c r="O11" s="1">
        <f>IF((H11+I11)&lt;0.010416666,0,H11+I11)</f>
        <v>0</v>
      </c>
      <c r="P11" s="1">
        <f>O11</f>
        <v>0</v>
      </c>
      <c r="Q11" s="43">
        <f t="shared" ref="Q11:Q29" si="2">Q10+E11+G11+H11+I11</f>
        <v>41384.71875</v>
      </c>
      <c r="R11" s="85">
        <f>SUMIF($K$11:$K$31,R10,$E$11:$E$31)</f>
        <v>0.35416666666666663</v>
      </c>
      <c r="S11" s="85">
        <f t="shared" ref="S11:X11" si="3">SUMIF($K$11:$K$31,S10,$E$11:$E$31)</f>
        <v>0</v>
      </c>
      <c r="T11" s="85">
        <f t="shared" si="3"/>
        <v>0.40972222222222227</v>
      </c>
      <c r="U11" s="85">
        <f t="shared" si="3"/>
        <v>0.39583333333333331</v>
      </c>
      <c r="V11" s="85">
        <f t="shared" si="3"/>
        <v>0</v>
      </c>
      <c r="W11" s="85">
        <f t="shared" si="3"/>
        <v>0</v>
      </c>
      <c r="X11" s="85">
        <f t="shared" si="3"/>
        <v>0</v>
      </c>
      <c r="Z11" s="1">
        <f>SUM(R11:X11)</f>
        <v>1.1597222222222221</v>
      </c>
    </row>
    <row r="12" spans="1:26" ht="19.5" customHeight="1" x14ac:dyDescent="0.2">
      <c r="A12" s="60">
        <v>3</v>
      </c>
      <c r="B12" s="29" t="s">
        <v>33</v>
      </c>
      <c r="C12" s="16"/>
      <c r="D12" s="19" t="str">
        <f t="shared" ref="D12:D31" si="4">IF(AND(B12,C12=""),"",M12)</f>
        <v/>
      </c>
      <c r="E12" s="11"/>
      <c r="F12" s="20" t="str">
        <f t="shared" ref="F12:F31" si="5">IF(E12="","",N12)</f>
        <v/>
      </c>
      <c r="G12" s="11"/>
      <c r="H12" s="11"/>
      <c r="I12" s="11">
        <v>3.125E-2</v>
      </c>
      <c r="J12" s="20">
        <f t="shared" si="0"/>
        <v>0.75</v>
      </c>
      <c r="K12" s="44" t="str">
        <f t="shared" si="1"/>
        <v>Samedi</v>
      </c>
      <c r="L12" s="4"/>
      <c r="M12" s="48">
        <f>M11+C12</f>
        <v>324</v>
      </c>
      <c r="N12" s="1">
        <f>IF(P11&lt;0.03125,N11+E12,E12)</f>
        <v>0.1875</v>
      </c>
      <c r="O12" s="1">
        <f>IF((H12+I12)&lt;0.010416666,0,H12+I12)</f>
        <v>3.125E-2</v>
      </c>
      <c r="P12" s="1">
        <f>IF(P11&lt;0.03125,P11+O12,O12)</f>
        <v>3.125E-2</v>
      </c>
      <c r="Q12" s="43">
        <f t="shared" si="2"/>
        <v>41384.75</v>
      </c>
    </row>
    <row r="13" spans="1:26" ht="19.5" customHeight="1" x14ac:dyDescent="0.2">
      <c r="A13" s="60">
        <v>4</v>
      </c>
      <c r="B13" s="29" t="s">
        <v>61</v>
      </c>
      <c r="C13" s="16">
        <v>290</v>
      </c>
      <c r="D13" s="19">
        <f t="shared" si="4"/>
        <v>614</v>
      </c>
      <c r="E13" s="11">
        <v>0.16666666666666666</v>
      </c>
      <c r="F13" s="20">
        <f t="shared" si="5"/>
        <v>0.16666666666666666</v>
      </c>
      <c r="G13" s="11"/>
      <c r="H13" s="11"/>
      <c r="I13" s="11"/>
      <c r="J13" s="20">
        <f t="shared" si="0"/>
        <v>0.91666666666666663</v>
      </c>
      <c r="K13" s="44" t="str">
        <f t="shared" si="1"/>
        <v>Samedi</v>
      </c>
      <c r="L13" s="4"/>
      <c r="M13" s="48">
        <f t="shared" ref="M13:M29" si="6">M12+C13</f>
        <v>614</v>
      </c>
      <c r="N13" s="1">
        <f t="shared" ref="N13:N31" si="7">IF(P12&lt;0.03125,N12+E13,E13)</f>
        <v>0.16666666666666666</v>
      </c>
      <c r="O13" s="1">
        <f>IF((H13+I13)&lt;0.010416666,0,H13+I13)</f>
        <v>0</v>
      </c>
      <c r="P13" s="1">
        <f t="shared" ref="P13:P29" si="8">IF(P12&lt;0.03125,P12+O13,O13)</f>
        <v>0</v>
      </c>
      <c r="Q13" s="43">
        <f t="shared" si="2"/>
        <v>41384.916666666664</v>
      </c>
    </row>
    <row r="14" spans="1:26" ht="19.5" customHeight="1" x14ac:dyDescent="0.2">
      <c r="A14" s="60">
        <v>5</v>
      </c>
      <c r="B14" s="83" t="s">
        <v>60</v>
      </c>
      <c r="C14" s="16"/>
      <c r="D14" s="19" t="str">
        <f t="shared" si="4"/>
        <v/>
      </c>
      <c r="E14" s="11"/>
      <c r="F14" s="20" t="str">
        <f t="shared" si="5"/>
        <v/>
      </c>
      <c r="G14" s="11"/>
      <c r="H14" s="11"/>
      <c r="I14" s="82">
        <v>1.125</v>
      </c>
      <c r="J14" s="20">
        <f t="shared" si="0"/>
        <v>2.0416666666666665</v>
      </c>
      <c r="K14" s="44" t="str">
        <f t="shared" si="1"/>
        <v>Lundi</v>
      </c>
      <c r="L14" s="4"/>
      <c r="M14" s="48">
        <f t="shared" si="6"/>
        <v>614</v>
      </c>
      <c r="N14" s="1">
        <f t="shared" si="7"/>
        <v>0.16666666666666666</v>
      </c>
      <c r="O14" s="1">
        <f>IF((H14+I14)&lt;0.010416666,0,H14+I14)</f>
        <v>1.125</v>
      </c>
      <c r="P14" s="1">
        <f t="shared" si="8"/>
        <v>1.125</v>
      </c>
      <c r="Q14" s="43">
        <f t="shared" si="2"/>
        <v>41386.041666666664</v>
      </c>
    </row>
    <row r="15" spans="1:26" ht="19.5" customHeight="1" x14ac:dyDescent="0.2">
      <c r="A15" s="60">
        <v>6</v>
      </c>
      <c r="B15" s="29" t="s">
        <v>31</v>
      </c>
      <c r="C15" s="16">
        <v>301</v>
      </c>
      <c r="D15" s="19">
        <f t="shared" si="4"/>
        <v>915</v>
      </c>
      <c r="E15" s="11">
        <v>0.17708333333333334</v>
      </c>
      <c r="F15" s="20">
        <f t="shared" si="5"/>
        <v>0.17708333333333334</v>
      </c>
      <c r="G15" s="11"/>
      <c r="H15" s="11"/>
      <c r="I15" s="82"/>
      <c r="J15" s="20">
        <f t="shared" si="0"/>
        <v>2.21875</v>
      </c>
      <c r="K15" s="44" t="str">
        <f t="shared" si="1"/>
        <v>Lundi</v>
      </c>
      <c r="L15" s="4"/>
      <c r="M15" s="48">
        <f t="shared" si="6"/>
        <v>915</v>
      </c>
      <c r="N15" s="1">
        <f t="shared" si="7"/>
        <v>0.17708333333333334</v>
      </c>
      <c r="O15" s="1">
        <f t="shared" ref="O15:O31" si="9">IF((H15+I15)&lt;0.010416666,0,H15+I15)</f>
        <v>0</v>
      </c>
      <c r="P15" s="1">
        <f t="shared" si="8"/>
        <v>0</v>
      </c>
      <c r="Q15" s="43">
        <f t="shared" si="2"/>
        <v>41386.21875</v>
      </c>
      <c r="T15" s="48"/>
    </row>
    <row r="16" spans="1:26" ht="19.5" customHeight="1" x14ac:dyDescent="0.2">
      <c r="A16" s="60">
        <v>7</v>
      </c>
      <c r="B16" s="29" t="s">
        <v>64</v>
      </c>
      <c r="C16" s="16"/>
      <c r="D16" s="19" t="str">
        <f t="shared" si="4"/>
        <v/>
      </c>
      <c r="E16" s="11"/>
      <c r="F16" s="20" t="str">
        <f t="shared" si="5"/>
        <v/>
      </c>
      <c r="G16" s="11"/>
      <c r="H16" s="11"/>
      <c r="I16" s="11">
        <v>3.125E-2</v>
      </c>
      <c r="J16" s="20">
        <f t="shared" si="0"/>
        <v>2.25</v>
      </c>
      <c r="K16" s="44" t="str">
        <f t="shared" si="1"/>
        <v>Lundi</v>
      </c>
      <c r="L16" s="4"/>
      <c r="M16" s="48">
        <f t="shared" si="6"/>
        <v>915</v>
      </c>
      <c r="N16" s="1">
        <f t="shared" si="7"/>
        <v>0.17708333333333334</v>
      </c>
      <c r="O16" s="1">
        <f t="shared" si="9"/>
        <v>3.125E-2</v>
      </c>
      <c r="P16" s="1">
        <f t="shared" si="8"/>
        <v>3.125E-2</v>
      </c>
      <c r="Q16" s="43">
        <f t="shared" si="2"/>
        <v>41386.25</v>
      </c>
    </row>
    <row r="17" spans="1:19" ht="19.5" customHeight="1" x14ac:dyDescent="0.2">
      <c r="A17" s="60">
        <v>8</v>
      </c>
      <c r="B17" s="29" t="s">
        <v>63</v>
      </c>
      <c r="C17" s="16"/>
      <c r="D17" s="19" t="str">
        <f t="shared" si="4"/>
        <v/>
      </c>
      <c r="E17" s="11"/>
      <c r="F17" s="20" t="str">
        <f t="shared" si="5"/>
        <v/>
      </c>
      <c r="G17" s="11">
        <v>6.25E-2</v>
      </c>
      <c r="H17" s="11"/>
      <c r="I17" s="11"/>
      <c r="J17" s="20">
        <f t="shared" si="0"/>
        <v>2.3125</v>
      </c>
      <c r="K17" s="44" t="str">
        <f t="shared" si="1"/>
        <v>Lundi</v>
      </c>
      <c r="L17" s="4"/>
      <c r="M17" s="48">
        <f t="shared" si="6"/>
        <v>915</v>
      </c>
      <c r="N17" s="1">
        <f t="shared" si="7"/>
        <v>0</v>
      </c>
      <c r="O17" s="1">
        <f t="shared" si="9"/>
        <v>0</v>
      </c>
      <c r="P17" s="1">
        <f t="shared" si="8"/>
        <v>0</v>
      </c>
      <c r="Q17" s="43">
        <f t="shared" si="2"/>
        <v>41386.3125</v>
      </c>
      <c r="S17" s="1"/>
    </row>
    <row r="18" spans="1:19" ht="19.5" customHeight="1" x14ac:dyDescent="0.2">
      <c r="A18" s="60">
        <v>9</v>
      </c>
      <c r="B18" s="29" t="s">
        <v>50</v>
      </c>
      <c r="C18" s="16">
        <v>180</v>
      </c>
      <c r="D18" s="19">
        <f t="shared" si="4"/>
        <v>1095</v>
      </c>
      <c r="E18" s="11">
        <v>9.7222222222222224E-2</v>
      </c>
      <c r="F18" s="20">
        <f t="shared" si="5"/>
        <v>9.7222222222222224E-2</v>
      </c>
      <c r="G18" s="11"/>
      <c r="H18" s="11"/>
      <c r="I18" s="11"/>
      <c r="J18" s="20">
        <f t="shared" si="0"/>
        <v>2.4097222222222223</v>
      </c>
      <c r="K18" s="44" t="str">
        <f t="shared" si="1"/>
        <v>Lundi</v>
      </c>
      <c r="L18" s="4"/>
      <c r="M18" s="48">
        <f t="shared" si="6"/>
        <v>1095</v>
      </c>
      <c r="N18" s="1">
        <f t="shared" si="7"/>
        <v>9.7222222222222224E-2</v>
      </c>
      <c r="O18" s="1">
        <f t="shared" si="9"/>
        <v>0</v>
      </c>
      <c r="P18" s="1">
        <f t="shared" si="8"/>
        <v>0</v>
      </c>
      <c r="Q18" s="43">
        <f t="shared" si="2"/>
        <v>41386.409722222219</v>
      </c>
    </row>
    <row r="19" spans="1:19" ht="19.5" customHeight="1" x14ac:dyDescent="0.2">
      <c r="A19" s="60">
        <v>10</v>
      </c>
      <c r="B19" s="29" t="s">
        <v>35</v>
      </c>
      <c r="C19" s="16"/>
      <c r="D19" s="19" t="str">
        <f t="shared" si="4"/>
        <v/>
      </c>
      <c r="E19" s="11"/>
      <c r="F19" s="20" t="str">
        <f t="shared" si="5"/>
        <v/>
      </c>
      <c r="G19" s="11">
        <v>2.0833333333333332E-2</v>
      </c>
      <c r="H19" s="11"/>
      <c r="I19" s="11"/>
      <c r="J19" s="20">
        <f t="shared" si="0"/>
        <v>2.4305555555555558</v>
      </c>
      <c r="K19" s="44" t="str">
        <f t="shared" si="1"/>
        <v>Lundi</v>
      </c>
      <c r="L19" s="4"/>
      <c r="M19" s="48">
        <f t="shared" si="6"/>
        <v>1095</v>
      </c>
      <c r="N19" s="1">
        <f t="shared" si="7"/>
        <v>9.7222222222222224E-2</v>
      </c>
      <c r="O19" s="1">
        <f t="shared" si="9"/>
        <v>0</v>
      </c>
      <c r="P19" s="1">
        <f t="shared" si="8"/>
        <v>0</v>
      </c>
      <c r="Q19" s="43">
        <f t="shared" si="2"/>
        <v>41386.430555555555</v>
      </c>
    </row>
    <row r="20" spans="1:19" ht="19.5" customHeight="1" x14ac:dyDescent="0.2">
      <c r="A20" s="60">
        <v>11</v>
      </c>
      <c r="B20" s="29" t="s">
        <v>51</v>
      </c>
      <c r="C20" s="16">
        <v>110</v>
      </c>
      <c r="D20" s="19">
        <f t="shared" si="4"/>
        <v>1205</v>
      </c>
      <c r="E20" s="11">
        <v>6.25E-2</v>
      </c>
      <c r="F20" s="20">
        <f t="shared" si="5"/>
        <v>0.15972222222222221</v>
      </c>
      <c r="G20" s="11"/>
      <c r="H20" s="11"/>
      <c r="I20" s="11"/>
      <c r="J20" s="20">
        <f t="shared" si="0"/>
        <v>2.4930555555555558</v>
      </c>
      <c r="K20" s="44" t="str">
        <f t="shared" si="1"/>
        <v>Lundi</v>
      </c>
      <c r="L20" s="4"/>
      <c r="M20" s="48">
        <f t="shared" si="6"/>
        <v>1205</v>
      </c>
      <c r="N20" s="1">
        <f t="shared" si="7"/>
        <v>0.15972222222222221</v>
      </c>
      <c r="O20" s="1">
        <f t="shared" si="9"/>
        <v>0</v>
      </c>
      <c r="P20" s="1">
        <f t="shared" si="8"/>
        <v>0</v>
      </c>
      <c r="Q20" s="43">
        <f t="shared" si="2"/>
        <v>41386.493055555555</v>
      </c>
    </row>
    <row r="21" spans="1:19" ht="19.5" customHeight="1" x14ac:dyDescent="0.2">
      <c r="A21" s="60">
        <v>12</v>
      </c>
      <c r="B21" s="29" t="s">
        <v>75</v>
      </c>
      <c r="C21" s="16"/>
      <c r="D21" s="19" t="str">
        <f t="shared" si="4"/>
        <v/>
      </c>
      <c r="E21" s="11"/>
      <c r="F21" s="20" t="str">
        <f t="shared" si="5"/>
        <v/>
      </c>
      <c r="G21" s="11"/>
      <c r="H21" s="11"/>
      <c r="I21" s="11">
        <v>3.125E-2</v>
      </c>
      <c r="J21" s="20">
        <f t="shared" si="0"/>
        <v>2.5243055555555558</v>
      </c>
      <c r="K21" s="44" t="str">
        <f t="shared" si="1"/>
        <v>Lundi</v>
      </c>
      <c r="L21" s="4"/>
      <c r="M21" s="48">
        <f t="shared" si="6"/>
        <v>1205</v>
      </c>
      <c r="N21" s="1">
        <f t="shared" si="7"/>
        <v>0.15972222222222221</v>
      </c>
      <c r="O21" s="1">
        <f t="shared" si="9"/>
        <v>3.125E-2</v>
      </c>
      <c r="P21" s="1">
        <f t="shared" si="8"/>
        <v>3.125E-2</v>
      </c>
      <c r="Q21" s="43">
        <f t="shared" si="2"/>
        <v>41386.524305555555</v>
      </c>
    </row>
    <row r="22" spans="1:19" ht="19.5" customHeight="1" x14ac:dyDescent="0.2">
      <c r="A22" s="60">
        <v>13</v>
      </c>
      <c r="B22" s="29" t="s">
        <v>61</v>
      </c>
      <c r="C22" s="16">
        <v>126</v>
      </c>
      <c r="D22" s="19">
        <f t="shared" si="4"/>
        <v>1331</v>
      </c>
      <c r="E22" s="11">
        <v>7.2916666666666671E-2</v>
      </c>
      <c r="F22" s="20">
        <f t="shared" si="5"/>
        <v>7.2916666666666671E-2</v>
      </c>
      <c r="G22" s="11"/>
      <c r="H22" s="11"/>
      <c r="I22" s="11"/>
      <c r="J22" s="20">
        <f t="shared" si="0"/>
        <v>2.5972222222222223</v>
      </c>
      <c r="K22" s="44" t="str">
        <f t="shared" si="1"/>
        <v>Lundi</v>
      </c>
      <c r="L22" s="4"/>
      <c r="M22" s="48">
        <f t="shared" si="6"/>
        <v>1331</v>
      </c>
      <c r="N22" s="1">
        <f t="shared" si="7"/>
        <v>7.2916666666666671E-2</v>
      </c>
      <c r="O22" s="1">
        <f t="shared" si="9"/>
        <v>0</v>
      </c>
      <c r="P22" s="1">
        <f t="shared" si="8"/>
        <v>0</v>
      </c>
      <c r="Q22" s="43">
        <f t="shared" si="2"/>
        <v>41386.597222222219</v>
      </c>
    </row>
    <row r="23" spans="1:19" ht="19.5" customHeight="1" x14ac:dyDescent="0.2">
      <c r="A23" s="60">
        <v>14</v>
      </c>
      <c r="B23" s="29" t="s">
        <v>34</v>
      </c>
      <c r="C23" s="16"/>
      <c r="D23" s="19" t="str">
        <f t="shared" si="4"/>
        <v/>
      </c>
      <c r="E23" s="11"/>
      <c r="F23" s="20" t="str">
        <f t="shared" si="5"/>
        <v/>
      </c>
      <c r="G23" s="11"/>
      <c r="H23" s="11"/>
      <c r="I23" s="11">
        <v>0.45833333333333331</v>
      </c>
      <c r="J23" s="20">
        <f t="shared" si="0"/>
        <v>3.0555555555555558</v>
      </c>
      <c r="K23" s="44" t="str">
        <f t="shared" si="1"/>
        <v>Mardi</v>
      </c>
      <c r="L23" s="4"/>
      <c r="M23" s="48">
        <f t="shared" si="6"/>
        <v>1331</v>
      </c>
      <c r="N23" s="1">
        <f t="shared" si="7"/>
        <v>7.2916666666666671E-2</v>
      </c>
      <c r="O23" s="1">
        <f t="shared" si="9"/>
        <v>0.45833333333333331</v>
      </c>
      <c r="P23" s="1">
        <f t="shared" si="8"/>
        <v>0.45833333333333331</v>
      </c>
      <c r="Q23" s="43">
        <f t="shared" si="2"/>
        <v>41387.055555555555</v>
      </c>
    </row>
    <row r="24" spans="1:19" ht="19.5" customHeight="1" x14ac:dyDescent="0.2">
      <c r="A24" s="60">
        <v>15</v>
      </c>
      <c r="B24" s="29" t="s">
        <v>31</v>
      </c>
      <c r="C24" s="16">
        <v>340</v>
      </c>
      <c r="D24" s="19">
        <f t="shared" si="4"/>
        <v>1671</v>
      </c>
      <c r="E24" s="11">
        <v>0.1875</v>
      </c>
      <c r="F24" s="20">
        <f t="shared" si="5"/>
        <v>0.1875</v>
      </c>
      <c r="G24" s="11"/>
      <c r="H24" s="11"/>
      <c r="I24" s="11"/>
      <c r="J24" s="20">
        <f t="shared" si="0"/>
        <v>3.2430555555555558</v>
      </c>
      <c r="K24" s="44" t="str">
        <f t="shared" si="1"/>
        <v>Mardi</v>
      </c>
      <c r="L24" s="4"/>
      <c r="M24" s="48">
        <f t="shared" si="6"/>
        <v>1671</v>
      </c>
      <c r="N24" s="1">
        <f t="shared" si="7"/>
        <v>0.1875</v>
      </c>
      <c r="O24" s="1">
        <f t="shared" si="9"/>
        <v>0</v>
      </c>
      <c r="P24" s="1">
        <f t="shared" si="8"/>
        <v>0</v>
      </c>
      <c r="Q24" s="43">
        <f t="shared" si="2"/>
        <v>41387.243055555555</v>
      </c>
    </row>
    <row r="25" spans="1:19" ht="19.5" customHeight="1" x14ac:dyDescent="0.2">
      <c r="A25" s="60">
        <v>16</v>
      </c>
      <c r="B25" s="29" t="s">
        <v>33</v>
      </c>
      <c r="C25" s="16"/>
      <c r="D25" s="19" t="str">
        <f t="shared" si="4"/>
        <v/>
      </c>
      <c r="E25" s="11"/>
      <c r="F25" s="20" t="str">
        <f t="shared" si="5"/>
        <v/>
      </c>
      <c r="G25" s="11"/>
      <c r="H25" s="11"/>
      <c r="I25" s="23">
        <v>3.125E-2</v>
      </c>
      <c r="J25" s="20">
        <f t="shared" si="0"/>
        <v>3.2743055555555558</v>
      </c>
      <c r="K25" s="44" t="str">
        <f t="shared" si="1"/>
        <v>Mardi</v>
      </c>
      <c r="L25" s="4"/>
      <c r="M25" s="48">
        <f t="shared" si="6"/>
        <v>1671</v>
      </c>
      <c r="N25" s="1">
        <f t="shared" si="7"/>
        <v>0.1875</v>
      </c>
      <c r="O25" s="1">
        <f t="shared" si="9"/>
        <v>3.125E-2</v>
      </c>
      <c r="P25" s="1">
        <f t="shared" si="8"/>
        <v>3.125E-2</v>
      </c>
      <c r="Q25" s="43">
        <f t="shared" si="2"/>
        <v>41387.274305555555</v>
      </c>
    </row>
    <row r="26" spans="1:19" ht="19.5" customHeight="1" x14ac:dyDescent="0.2">
      <c r="A26" s="60">
        <v>17</v>
      </c>
      <c r="B26" s="29" t="s">
        <v>31</v>
      </c>
      <c r="C26" s="16">
        <v>184</v>
      </c>
      <c r="D26" s="19">
        <f t="shared" si="4"/>
        <v>1855</v>
      </c>
      <c r="E26" s="11">
        <v>0.1111111111111111</v>
      </c>
      <c r="F26" s="20">
        <f t="shared" si="5"/>
        <v>0.1111111111111111</v>
      </c>
      <c r="G26" s="11"/>
      <c r="H26" s="11"/>
      <c r="I26" s="11"/>
      <c r="J26" s="20">
        <f t="shared" si="0"/>
        <v>3.385416666666667</v>
      </c>
      <c r="K26" s="44" t="str">
        <f t="shared" si="1"/>
        <v>Mardi</v>
      </c>
      <c r="L26" s="4"/>
      <c r="M26" s="48">
        <f t="shared" si="6"/>
        <v>1855</v>
      </c>
      <c r="N26" s="1">
        <f t="shared" si="7"/>
        <v>0.1111111111111111</v>
      </c>
      <c r="O26" s="1">
        <f t="shared" si="9"/>
        <v>0</v>
      </c>
      <c r="P26" s="1">
        <f t="shared" si="8"/>
        <v>0</v>
      </c>
      <c r="Q26" s="43">
        <f t="shared" si="2"/>
        <v>41387.385416666664</v>
      </c>
    </row>
    <row r="27" spans="1:19" ht="19.5" customHeight="1" x14ac:dyDescent="0.2">
      <c r="A27" s="60">
        <v>18</v>
      </c>
      <c r="B27" s="29" t="s">
        <v>37</v>
      </c>
      <c r="C27" s="16"/>
      <c r="D27" s="19" t="str">
        <f t="shared" si="4"/>
        <v/>
      </c>
      <c r="E27" s="11"/>
      <c r="F27" s="20" t="str">
        <f t="shared" si="5"/>
        <v/>
      </c>
      <c r="G27" s="11">
        <v>2.0833333333333332E-2</v>
      </c>
      <c r="H27" s="11"/>
      <c r="I27" s="11"/>
      <c r="J27" s="20">
        <f t="shared" si="0"/>
        <v>3.4062500000000004</v>
      </c>
      <c r="K27" s="44" t="str">
        <f t="shared" si="1"/>
        <v>Mardi</v>
      </c>
      <c r="L27" s="4"/>
      <c r="M27" s="48">
        <f t="shared" si="6"/>
        <v>1855</v>
      </c>
      <c r="N27" s="1">
        <f t="shared" si="7"/>
        <v>0.1111111111111111</v>
      </c>
      <c r="O27" s="1">
        <f t="shared" si="9"/>
        <v>0</v>
      </c>
      <c r="P27" s="1">
        <f t="shared" si="8"/>
        <v>0</v>
      </c>
      <c r="Q27" s="43">
        <f t="shared" si="2"/>
        <v>41387.40625</v>
      </c>
    </row>
    <row r="28" spans="1:19" ht="19.5" customHeight="1" x14ac:dyDescent="0.2">
      <c r="A28" s="60">
        <v>19</v>
      </c>
      <c r="B28" s="29" t="s">
        <v>33</v>
      </c>
      <c r="C28" s="16"/>
      <c r="D28" s="19" t="str">
        <f t="shared" si="4"/>
        <v/>
      </c>
      <c r="E28" s="11"/>
      <c r="F28" s="20" t="str">
        <f t="shared" si="5"/>
        <v/>
      </c>
      <c r="G28" s="11"/>
      <c r="H28" s="11"/>
      <c r="I28" s="11">
        <v>3.125E-2</v>
      </c>
      <c r="J28" s="20">
        <f t="shared" si="0"/>
        <v>3.4375000000000004</v>
      </c>
      <c r="K28" s="44" t="str">
        <f t="shared" si="1"/>
        <v>Mardi</v>
      </c>
      <c r="L28" s="4"/>
      <c r="M28" s="48">
        <f t="shared" si="6"/>
        <v>1855</v>
      </c>
      <c r="N28" s="1">
        <f t="shared" si="7"/>
        <v>0.1111111111111111</v>
      </c>
      <c r="O28" s="1">
        <f t="shared" si="9"/>
        <v>3.125E-2</v>
      </c>
      <c r="P28" s="1">
        <f t="shared" si="8"/>
        <v>3.125E-2</v>
      </c>
      <c r="Q28" s="43">
        <f t="shared" si="2"/>
        <v>41387.4375</v>
      </c>
    </row>
    <row r="29" spans="1:19" ht="19.5" customHeight="1" x14ac:dyDescent="0.2">
      <c r="A29" s="60">
        <v>20</v>
      </c>
      <c r="B29" s="29" t="s">
        <v>52</v>
      </c>
      <c r="C29" s="16">
        <v>178</v>
      </c>
      <c r="D29" s="19">
        <f t="shared" si="4"/>
        <v>2033</v>
      </c>
      <c r="E29" s="11">
        <v>9.7222222222222224E-2</v>
      </c>
      <c r="F29" s="20">
        <f t="shared" si="5"/>
        <v>9.7222222222222224E-2</v>
      </c>
      <c r="G29" s="11"/>
      <c r="H29" s="11"/>
      <c r="I29" s="11"/>
      <c r="J29" s="20">
        <f t="shared" si="0"/>
        <v>3.5347222222222228</v>
      </c>
      <c r="K29" s="44" t="str">
        <f t="shared" si="1"/>
        <v>Mardi</v>
      </c>
      <c r="L29" s="4"/>
      <c r="M29" s="48">
        <f t="shared" si="6"/>
        <v>2033</v>
      </c>
      <c r="N29" s="1">
        <f t="shared" si="7"/>
        <v>9.7222222222222224E-2</v>
      </c>
      <c r="O29" s="1">
        <f t="shared" si="9"/>
        <v>0</v>
      </c>
      <c r="P29" s="1">
        <f t="shared" si="8"/>
        <v>0</v>
      </c>
      <c r="Q29" s="43">
        <f t="shared" si="2"/>
        <v>41387.534722222219</v>
      </c>
    </row>
    <row r="30" spans="1:19" ht="19.5" customHeight="1" x14ac:dyDescent="0.2">
      <c r="A30" s="60">
        <v>21</v>
      </c>
      <c r="B30" s="29"/>
      <c r="C30" s="16"/>
      <c r="D30" s="19" t="str">
        <f t="shared" si="4"/>
        <v/>
      </c>
      <c r="E30" s="11"/>
      <c r="F30" s="20" t="str">
        <f t="shared" si="5"/>
        <v/>
      </c>
      <c r="G30" s="11"/>
      <c r="H30" s="11"/>
      <c r="I30" s="11"/>
      <c r="J30" s="20" t="str">
        <f>IF(E30+G30+H30+I30&gt;0,J28+E30+G30+H30+I30,"")</f>
        <v/>
      </c>
      <c r="K30" s="44" t="str">
        <f t="shared" si="1"/>
        <v/>
      </c>
      <c r="L30" s="4"/>
      <c r="M30" s="48">
        <f>M28+C30</f>
        <v>1855</v>
      </c>
      <c r="N30" s="1">
        <f t="shared" si="7"/>
        <v>9.7222222222222224E-2</v>
      </c>
      <c r="O30" s="1">
        <f t="shared" si="9"/>
        <v>0</v>
      </c>
      <c r="P30" s="1">
        <f t="shared" ref="P30" si="10">IF(P28&lt;0.03125,P28+O30,O30)</f>
        <v>0</v>
      </c>
      <c r="Q30" s="43">
        <f t="shared" ref="Q30" si="11">Q28+E30+G30+H30+I30</f>
        <v>41387.4375</v>
      </c>
    </row>
    <row r="31" spans="1:19" ht="19.5" customHeight="1" thickBot="1" x14ac:dyDescent="0.25">
      <c r="A31" s="60">
        <v>22</v>
      </c>
      <c r="B31" s="31" t="s">
        <v>44</v>
      </c>
      <c r="C31" s="26"/>
      <c r="D31" s="19" t="str">
        <f t="shared" si="4"/>
        <v/>
      </c>
      <c r="E31" s="18"/>
      <c r="F31" s="20" t="str">
        <f t="shared" si="5"/>
        <v/>
      </c>
      <c r="G31" s="18"/>
      <c r="H31" s="18"/>
      <c r="I31" s="18"/>
      <c r="J31" s="21" t="str">
        <f>J30</f>
        <v/>
      </c>
      <c r="K31" s="45" t="str">
        <f t="shared" si="1"/>
        <v/>
      </c>
      <c r="L31" s="4"/>
      <c r="M31" s="48">
        <f t="shared" ref="M31" si="12">M30+C31</f>
        <v>1855</v>
      </c>
      <c r="N31" s="1">
        <f t="shared" si="7"/>
        <v>9.7222222222222224E-2</v>
      </c>
      <c r="O31" s="1">
        <f t="shared" si="9"/>
        <v>0</v>
      </c>
      <c r="P31" s="1">
        <f>IF(P28&lt;0.03125,P28+O31,O31)</f>
        <v>0</v>
      </c>
      <c r="Q31" s="43">
        <f>Q28+E31+G31+H31+I31</f>
        <v>41387.4375</v>
      </c>
    </row>
    <row r="32" spans="1:19" ht="19.5" customHeight="1" thickBot="1" x14ac:dyDescent="0.25">
      <c r="A32" s="4"/>
      <c r="B32" s="50" t="s">
        <v>6</v>
      </c>
      <c r="C32" s="51"/>
      <c r="D32" s="59">
        <f>MAX(D11:D31)</f>
        <v>2033</v>
      </c>
      <c r="E32" s="53">
        <f>SUM(E11:E31)</f>
        <v>1.1597222222222223</v>
      </c>
      <c r="F32" s="57" t="str">
        <f>IF(N32&gt;0.1875,"Infraction","")</f>
        <v/>
      </c>
      <c r="G32" s="54">
        <f>SUM(G11:G31)</f>
        <v>0.10416666666666666</v>
      </c>
      <c r="H32" s="54">
        <f>SUM(H11:H31)</f>
        <v>0</v>
      </c>
      <c r="I32" s="53">
        <f>SUM(I11:I31)</f>
        <v>1.7395833333333333</v>
      </c>
      <c r="J32" s="66">
        <f>SUM(E32:I32)</f>
        <v>3.0034722222222223</v>
      </c>
      <c r="K32" s="52"/>
      <c r="L32" s="4"/>
      <c r="N32" s="58">
        <f>MAX(N11:N31)</f>
        <v>0.1875</v>
      </c>
      <c r="O32" s="58"/>
    </row>
    <row r="33" spans="1:15" x14ac:dyDescent="0.2">
      <c r="A33" s="4"/>
      <c r="B33" s="22"/>
      <c r="C33" s="22"/>
      <c r="D33" s="22"/>
      <c r="E33" s="22"/>
      <c r="F33" s="56"/>
      <c r="G33" s="22"/>
      <c r="H33" s="22"/>
      <c r="I33" s="22"/>
      <c r="J33" s="22"/>
      <c r="K33" s="22"/>
      <c r="L33" s="4"/>
    </row>
    <row r="35" spans="1:15" ht="13.5" thickBot="1" x14ac:dyDescent="0.25">
      <c r="B35" s="71" t="s">
        <v>39</v>
      </c>
      <c r="C35" s="123" t="s">
        <v>31</v>
      </c>
      <c r="D35" s="123"/>
      <c r="E35" s="81" t="s">
        <v>47</v>
      </c>
      <c r="F35" s="78" t="s">
        <v>45</v>
      </c>
      <c r="G35" s="81" t="s">
        <v>46</v>
      </c>
      <c r="H35" s="81" t="s">
        <v>54</v>
      </c>
      <c r="I35" s="81" t="s">
        <v>55</v>
      </c>
      <c r="J35" s="81" t="s">
        <v>56</v>
      </c>
      <c r="K35" s="81" t="s">
        <v>57</v>
      </c>
    </row>
    <row r="36" spans="1:15" ht="13.5" thickBot="1" x14ac:dyDescent="0.25">
      <c r="B36" s="68" t="s">
        <v>40</v>
      </c>
      <c r="C36" s="76">
        <f>SUM(E11:E15)</f>
        <v>0.53125</v>
      </c>
      <c r="D36" s="73">
        <f>HOUR(C36)+MINUTE(C36)/60</f>
        <v>12.75</v>
      </c>
      <c r="E36" s="1">
        <f>SUM(E2:E17)</f>
        <v>0.53125</v>
      </c>
      <c r="F36">
        <v>915</v>
      </c>
      <c r="G36" s="73">
        <f>F36/D36</f>
        <v>71.764705882352942</v>
      </c>
      <c r="H36" s="1">
        <f>SUM(G12:G18)</f>
        <v>6.25E-2</v>
      </c>
      <c r="I36" s="1">
        <f>SUM(I14:I16)</f>
        <v>1.15625</v>
      </c>
      <c r="J36" s="53">
        <f>C36+H36+I36</f>
        <v>1.75</v>
      </c>
      <c r="K36" s="79">
        <f>DAY(J36)*24+HOUR(J36)+MINUTE(J36)/60</f>
        <v>42</v>
      </c>
      <c r="M36" s="79"/>
      <c r="N36" s="1">
        <v>0.3263888888888889</v>
      </c>
      <c r="O36" s="53">
        <f>N36+J36</f>
        <v>2.0763888888888888</v>
      </c>
    </row>
    <row r="37" spans="1:15" ht="13.5" thickBot="1" x14ac:dyDescent="0.25">
      <c r="B37" s="69" t="s">
        <v>41</v>
      </c>
      <c r="C37" s="76">
        <f>SUM(E18)</f>
        <v>9.7222222222222224E-2</v>
      </c>
      <c r="D37" s="73">
        <f>HOUR(C37)+MINUTE(C37)/60</f>
        <v>2.3333333333333335</v>
      </c>
      <c r="E37" s="1">
        <f>SUM(E18:E19)</f>
        <v>9.7222222222222224E-2</v>
      </c>
      <c r="F37">
        <v>180</v>
      </c>
      <c r="G37" s="73">
        <f>F37/D37</f>
        <v>77.142857142857139</v>
      </c>
      <c r="I37" s="1">
        <v>3.125E-2</v>
      </c>
      <c r="J37" s="53">
        <f>C37+H37+I37</f>
        <v>0.12847222222222221</v>
      </c>
      <c r="K37" s="79">
        <f>DAY(J37)*24+HOUR(J37)+MINUTE(J37)/60</f>
        <v>3.0833333333333335</v>
      </c>
    </row>
    <row r="38" spans="1:15" ht="13.5" thickBot="1" x14ac:dyDescent="0.25">
      <c r="B38" s="69" t="s">
        <v>42</v>
      </c>
      <c r="C38" s="76">
        <f>SUM(E20:E26)</f>
        <v>0.43402777777777779</v>
      </c>
      <c r="D38" s="73">
        <f t="shared" ref="D38:D39" si="13">HOUR(C38)+MINUTE(C38)/60</f>
        <v>10.416666666666666</v>
      </c>
      <c r="E38" s="1">
        <f>SUM(E20:E27)</f>
        <v>0.43402777777777779</v>
      </c>
      <c r="F38">
        <v>760</v>
      </c>
      <c r="G38" s="73">
        <f>F38/D38</f>
        <v>72.960000000000008</v>
      </c>
      <c r="H38" s="1">
        <v>4.1666666666666664E-2</v>
      </c>
      <c r="I38" s="1">
        <v>0.48958333333333331</v>
      </c>
      <c r="J38" s="53">
        <f>C38+H38+I38</f>
        <v>0.96527777777777779</v>
      </c>
      <c r="K38" s="79">
        <f>DAY(J38)*24+HOUR(J38)+MINUTE(J38)/60</f>
        <v>23.166666666666668</v>
      </c>
    </row>
    <row r="39" spans="1:15" ht="13.5" thickBot="1" x14ac:dyDescent="0.25">
      <c r="B39" s="69" t="s">
        <v>43</v>
      </c>
      <c r="C39" s="76">
        <f>E29</f>
        <v>9.7222222222222224E-2</v>
      </c>
      <c r="D39" s="73">
        <f t="shared" si="13"/>
        <v>2.3333333333333335</v>
      </c>
      <c r="E39" s="1"/>
      <c r="F39">
        <v>178</v>
      </c>
      <c r="G39" s="73">
        <f>F39/D39</f>
        <v>76.285714285714278</v>
      </c>
      <c r="I39" s="72">
        <v>3.125E-2</v>
      </c>
      <c r="J39" s="53">
        <f>C39+H39+I39</f>
        <v>0.12847222222222221</v>
      </c>
      <c r="K39" s="79">
        <f>DAY(J39)*24+HOUR(J39)+MINUTE(J39)/60</f>
        <v>3.0833333333333335</v>
      </c>
    </row>
    <row r="40" spans="1:15" x14ac:dyDescent="0.2">
      <c r="C40" s="76"/>
      <c r="D40" s="73"/>
      <c r="E40" s="1"/>
      <c r="G40" s="73"/>
    </row>
    <row r="41" spans="1:15" x14ac:dyDescent="0.2">
      <c r="C41" s="86">
        <f>SUM(C36:C39)</f>
        <v>1.1597222222222223</v>
      </c>
      <c r="F41">
        <f>SUM(F36:F40)</f>
        <v>2033</v>
      </c>
      <c r="J41" s="80">
        <f>SUM(J36:J39)</f>
        <v>2.9722222222222223</v>
      </c>
      <c r="K41" s="79">
        <f>SUM(K36:K40)</f>
        <v>71.333333333333329</v>
      </c>
    </row>
    <row r="42" spans="1:15" x14ac:dyDescent="0.2">
      <c r="J42" s="70"/>
    </row>
  </sheetData>
  <sheetProtection selectLockedCells="1"/>
  <mergeCells count="18">
    <mergeCell ref="R9:U9"/>
    <mergeCell ref="B1:L1"/>
    <mergeCell ref="C2:D2"/>
    <mergeCell ref="C3:D3"/>
    <mergeCell ref="C4:D4"/>
    <mergeCell ref="C5:D5"/>
    <mergeCell ref="E5:F5"/>
    <mergeCell ref="C35:D35"/>
    <mergeCell ref="B6:D6"/>
    <mergeCell ref="G6:K6"/>
    <mergeCell ref="B7:B9"/>
    <mergeCell ref="C7:D7"/>
    <mergeCell ref="E7:F7"/>
    <mergeCell ref="J7:K7"/>
    <mergeCell ref="C8:C9"/>
    <mergeCell ref="D8:D9"/>
    <mergeCell ref="J8:J9"/>
    <mergeCell ref="K8:K9"/>
  </mergeCells>
  <conditionalFormatting sqref="F11:F31">
    <cfRule type="cellIs" dxfId="1" priority="2" stopIfTrue="1" operator="greaterThan">
      <formula>0.1875</formula>
    </cfRule>
  </conditionalFormatting>
  <conditionalFormatting sqref="E5:F5 G6 B6">
    <cfRule type="cellIs" dxfId="0" priority="1" stopIfTrue="1" operator="notEqual">
      <formula>""</formula>
    </cfRule>
  </conditionalFormatting>
  <dataValidations xWindow="629" yWindow="476" count="8">
    <dataValidation type="date" operator="greaterThan" showInputMessage="1" showErrorMessage="1" errorTitle="ERREUR DE SAISIE" error="Vous devez saisir la date dans le format JJ/MM/AAAA" promptTitle="DATE TOURNÉE" prompt="Saisir la date sous la forme : JJ/MM/AAAA_x000a_Ex : 05/12/2005" sqref="C2:D2">
      <formula1>1</formula1>
    </dataValidation>
    <dataValidation type="time" allowBlank="1" showInputMessage="1" showErrorMessage="1" errorTitle="ERREUR DE SAISIE" error="Vous devez saisir l'heure sous la forme HH:MM" promptTitle=" DEBUT DE SERVICE" prompt="Saisir l'heure de début d'activité du conducteur sous la forme HH:MM_x000a_Ex : 7:30_x000a_      " sqref="J10">
      <formula1>0</formula1>
      <formula2>0.999305555555556</formula2>
    </dataValidation>
    <dataValidation type="time" operator="greaterThan" allowBlank="1" showInputMessage="1" showErrorMessage="1" errorTitle="ERREUR DE SAISIE" error="Vérifiez que vous avez saisi une durée sous la forme HH:MM" promptTitle="REPOS OU INTERRUPTION CONDUITE" prompt="Saisir la durée sous la forme HH:MM_x000a_Exemples :_x000a_Pour 25 minutes, saisir 0:25_x000a_Pour 1 h 15 minutes, saisir 1:15_x000a_" sqref="I11:I31">
      <formula1>0</formula1>
    </dataValidation>
    <dataValidation type="time" operator="greaterThan" allowBlank="1" showInputMessage="1" showErrorMessage="1" errorTitle="ERREUR DE SAISIE" error="Vérifiez que vous avez saisi une durée sous la forme HH:MM" promptTitle="DURÉE MISE À DISPOSITION" prompt="Saisir la durée sous la forme HH:MM_x000a_Exemples :_x000a_Pour 25 minutes, saisir 0:25_x000a_Pour 1 h 15 minutes, saisir 1:15_x000a_" sqref="H11:H31">
      <formula1>0</formula1>
    </dataValidation>
    <dataValidation type="time" operator="greaterThan" allowBlank="1" showInputMessage="1" showErrorMessage="1" errorTitle="ERREUR DE SAISIE" error="Vérifiez que vous avez saisi une durée sous la forme HH:MM" promptTitle="DURÉE TRAVAUX" prompt="Saisir la durée sous la forme HH:MM_x000a_Exemples :_x000a_Pour 25 minutes, saisir 0:25_x000a_Pour 1 h 15 minutes, saisir 1:15_x000a_" sqref="G11:G31">
      <formula1>0</formula1>
    </dataValidation>
    <dataValidation type="time" operator="greaterThan" allowBlank="1" showInputMessage="1" showErrorMessage="1" errorTitle="ERREUR DE SAISIE" error="Vérifiez que vous avez saisi une durée sous la forme HH:MM" promptTitle="DURÉE CONDUITE" prompt="Saisir la durée sous la forme HH:MM_x000a_Exemples :_x000a_Pour 25 minutes, saisir 0:25_x000a_Pour 1 h 15 minutes, saisir 1:15_x000a_" sqref="E11:E31">
      <formula1>0</formula1>
    </dataValidation>
    <dataValidation allowBlank="1" showInputMessage="1" sqref="C10:D31"/>
    <dataValidation allowBlank="1" showDropDown="1" showInputMessage="1" showErrorMessage="1" sqref="B11:B31"/>
  </dataValidations>
  <printOptions horizontalCentered="1" verticalCentered="1"/>
  <pageMargins left="0.78740157480314965" right="0.78740157480314965" top="0.39370078740157483" bottom="0.39370078740157483" header="0.51181102362204722" footer="0.51181102362204722"/>
  <pageSetup paperSize="9" scale="93" orientation="landscape" horizontalDpi="300" verticalDpi="3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Button 1">
              <controlPr defaultSize="0" print="0" autoFill="0" autoPict="0" macro="[0]!Macro11">
                <anchor moveWithCells="1" sizeWithCells="1">
                  <from>
                    <xdr:col>4</xdr:col>
                    <xdr:colOff>57150</xdr:colOff>
                    <xdr:row>1</xdr:row>
                    <xdr:rowOff>0</xdr:rowOff>
                  </from>
                  <to>
                    <xdr:col>5</xdr:col>
                    <xdr:colOff>457200</xdr:colOff>
                    <xdr:row>3</xdr:row>
                    <xdr:rowOff>114300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1"/>
  <sheetViews>
    <sheetView workbookViewId="0">
      <selection activeCell="E20" sqref="E20"/>
    </sheetView>
  </sheetViews>
  <sheetFormatPr baseColWidth="10" defaultRowHeight="12.75" x14ac:dyDescent="0.2"/>
  <cols>
    <col min="1" max="1" width="20.5703125" customWidth="1"/>
    <col min="3" max="3" width="12.5703125" customWidth="1"/>
    <col min="4" max="4" width="14.42578125" customWidth="1"/>
  </cols>
  <sheetData>
    <row r="1" spans="1:4" ht="22.5" customHeight="1" x14ac:dyDescent="0.2">
      <c r="A1" s="146" t="s">
        <v>76</v>
      </c>
      <c r="B1" s="146"/>
      <c r="C1" s="146"/>
      <c r="D1" s="146"/>
    </row>
    <row r="2" spans="1:4" ht="15" x14ac:dyDescent="0.2">
      <c r="A2" s="145" t="s">
        <v>67</v>
      </c>
      <c r="B2" s="145"/>
      <c r="C2" s="145"/>
      <c r="D2" s="145"/>
    </row>
    <row r="3" spans="1:4" ht="18" customHeight="1" x14ac:dyDescent="0.2">
      <c r="A3" s="87"/>
      <c r="B3" s="102" t="s">
        <v>74</v>
      </c>
      <c r="C3" s="102" t="s">
        <v>71</v>
      </c>
      <c r="D3" s="102" t="s">
        <v>72</v>
      </c>
    </row>
    <row r="4" spans="1:4" ht="22.5" customHeight="1" x14ac:dyDescent="0.2">
      <c r="A4" s="88" t="s">
        <v>68</v>
      </c>
      <c r="B4" s="91">
        <v>0.55600000000000005</v>
      </c>
      <c r="C4" s="91">
        <v>2038</v>
      </c>
      <c r="D4" s="92">
        <f>ROUND(B4*C4,2)</f>
        <v>1133.1300000000001</v>
      </c>
    </row>
    <row r="5" spans="1:4" ht="15" x14ac:dyDescent="0.2">
      <c r="A5" s="89" t="s">
        <v>70</v>
      </c>
      <c r="B5" s="93">
        <v>22.1</v>
      </c>
      <c r="C5" s="94">
        <v>32.5</v>
      </c>
      <c r="D5" s="95">
        <f t="shared" ref="D5:D6" si="0">ROUND(B5*C5,2)</f>
        <v>718.25</v>
      </c>
    </row>
    <row r="6" spans="1:4" ht="15" x14ac:dyDescent="0.2">
      <c r="A6" s="90" t="s">
        <v>69</v>
      </c>
      <c r="B6" s="96">
        <v>154.05000000000001</v>
      </c>
      <c r="C6" s="96">
        <v>2.5</v>
      </c>
      <c r="D6" s="97">
        <f t="shared" si="0"/>
        <v>385.13</v>
      </c>
    </row>
    <row r="7" spans="1:4" ht="21" customHeight="1" x14ac:dyDescent="0.2">
      <c r="A7" s="98" t="s">
        <v>73</v>
      </c>
      <c r="B7" s="99"/>
      <c r="C7" s="100"/>
      <c r="D7" s="101">
        <f>SUM(D4:D6)</f>
        <v>2236.5100000000002</v>
      </c>
    </row>
    <row r="8" spans="1:4" ht="25.5" customHeight="1" x14ac:dyDescent="0.2"/>
    <row r="9" spans="1:4" ht="24" customHeight="1" x14ac:dyDescent="0.2">
      <c r="A9" s="146" t="s">
        <v>77</v>
      </c>
      <c r="B9" s="146"/>
      <c r="C9" s="146"/>
      <c r="D9" s="146"/>
    </row>
    <row r="10" spans="1:4" ht="15" x14ac:dyDescent="0.2">
      <c r="A10" s="145" t="s">
        <v>78</v>
      </c>
      <c r="B10" s="145"/>
      <c r="C10" s="145"/>
      <c r="D10" s="145"/>
    </row>
    <row r="11" spans="1:4" ht="15" x14ac:dyDescent="0.2">
      <c r="A11" s="87"/>
      <c r="B11" s="102" t="s">
        <v>74</v>
      </c>
      <c r="C11" s="102" t="s">
        <v>71</v>
      </c>
      <c r="D11" s="102" t="s">
        <v>72</v>
      </c>
    </row>
    <row r="12" spans="1:4" ht="15" x14ac:dyDescent="0.2">
      <c r="A12" s="88" t="s">
        <v>68</v>
      </c>
      <c r="B12" s="91">
        <v>0.65600000000000003</v>
      </c>
      <c r="C12" s="91">
        <v>84</v>
      </c>
      <c r="D12" s="92">
        <f>ROUND(B12*C12,2)</f>
        <v>55.1</v>
      </c>
    </row>
    <row r="13" spans="1:4" ht="15" x14ac:dyDescent="0.2">
      <c r="A13" s="89" t="s">
        <v>70</v>
      </c>
      <c r="B13" s="93">
        <v>20.23</v>
      </c>
      <c r="C13" s="94">
        <v>2.31</v>
      </c>
      <c r="D13" s="95">
        <f t="shared" ref="D13:D14" si="1">ROUND(B13*C13,2)</f>
        <v>46.73</v>
      </c>
    </row>
    <row r="14" spans="1:4" ht="15" x14ac:dyDescent="0.2">
      <c r="A14" s="90" t="s">
        <v>69</v>
      </c>
      <c r="B14" s="103">
        <v>165.3</v>
      </c>
      <c r="C14" s="96">
        <v>0.5</v>
      </c>
      <c r="D14" s="97">
        <f t="shared" si="1"/>
        <v>82.65</v>
      </c>
    </row>
    <row r="15" spans="1:4" ht="20.25" customHeight="1" x14ac:dyDescent="0.2">
      <c r="A15" s="98" t="s">
        <v>73</v>
      </c>
      <c r="B15" s="99"/>
      <c r="C15" s="100"/>
      <c r="D15" s="101">
        <f>SUM(D12:D14)</f>
        <v>184.48000000000002</v>
      </c>
    </row>
    <row r="17" spans="1:4" ht="15" x14ac:dyDescent="0.2">
      <c r="A17" s="145" t="s">
        <v>80</v>
      </c>
      <c r="B17" s="145"/>
      <c r="C17" s="145"/>
      <c r="D17" s="145"/>
    </row>
    <row r="18" spans="1:4" ht="18.75" customHeight="1" x14ac:dyDescent="0.2">
      <c r="A18" s="98" t="s">
        <v>81</v>
      </c>
      <c r="B18" s="99"/>
      <c r="C18" s="100"/>
      <c r="D18" s="101">
        <v>900</v>
      </c>
    </row>
    <row r="20" spans="1:4" ht="15" x14ac:dyDescent="0.2">
      <c r="A20" s="145" t="s">
        <v>79</v>
      </c>
      <c r="B20" s="145"/>
      <c r="C20" s="145"/>
      <c r="D20" s="145"/>
    </row>
    <row r="21" spans="1:4" ht="15" x14ac:dyDescent="0.2">
      <c r="A21" s="87"/>
      <c r="B21" s="102" t="s">
        <v>74</v>
      </c>
      <c r="C21" s="102" t="s">
        <v>71</v>
      </c>
      <c r="D21" s="102" t="s">
        <v>72</v>
      </c>
    </row>
    <row r="22" spans="1:4" ht="15" x14ac:dyDescent="0.2">
      <c r="A22" s="88" t="s">
        <v>68</v>
      </c>
      <c r="B22" s="91">
        <v>0.65600000000000003</v>
      </c>
      <c r="C22" s="91">
        <v>38</v>
      </c>
      <c r="D22" s="92">
        <f>ROUND(B22*C22,2)</f>
        <v>24.93</v>
      </c>
    </row>
    <row r="23" spans="1:4" ht="15" x14ac:dyDescent="0.2">
      <c r="A23" s="89" t="s">
        <v>70</v>
      </c>
      <c r="B23" s="93">
        <v>20.23</v>
      </c>
      <c r="C23" s="94">
        <v>2.2599999999999998</v>
      </c>
      <c r="D23" s="95">
        <f t="shared" ref="D23:D24" si="2">ROUND(B23*C23,2)</f>
        <v>45.72</v>
      </c>
    </row>
    <row r="24" spans="1:4" ht="15" x14ac:dyDescent="0.2">
      <c r="A24" s="90" t="s">
        <v>69</v>
      </c>
      <c r="B24" s="103">
        <v>165.3</v>
      </c>
      <c r="C24" s="96">
        <v>0.5</v>
      </c>
      <c r="D24" s="97">
        <f t="shared" si="2"/>
        <v>82.65</v>
      </c>
    </row>
    <row r="25" spans="1:4" ht="18.75" customHeight="1" x14ac:dyDescent="0.2">
      <c r="A25" s="98" t="s">
        <v>73</v>
      </c>
      <c r="B25" s="99"/>
      <c r="C25" s="100"/>
      <c r="D25" s="101">
        <f>SUM(D22:D24)</f>
        <v>153.30000000000001</v>
      </c>
    </row>
    <row r="27" spans="1:4" ht="15" x14ac:dyDescent="0.2">
      <c r="A27" s="145" t="s">
        <v>82</v>
      </c>
      <c r="B27" s="145"/>
      <c r="C27" s="145"/>
      <c r="D27" s="145"/>
    </row>
    <row r="28" spans="1:4" ht="15" x14ac:dyDescent="0.2">
      <c r="A28" s="104" t="s">
        <v>83</v>
      </c>
      <c r="B28" s="105"/>
      <c r="C28" s="106"/>
      <c r="D28" s="107">
        <f>D15</f>
        <v>184.48000000000002</v>
      </c>
    </row>
    <row r="29" spans="1:4" ht="15" x14ac:dyDescent="0.2">
      <c r="A29" s="108" t="s">
        <v>84</v>
      </c>
      <c r="B29" s="109"/>
      <c r="C29" s="110"/>
      <c r="D29" s="111">
        <f>D18</f>
        <v>900</v>
      </c>
    </row>
    <row r="30" spans="1:4" ht="15" x14ac:dyDescent="0.2">
      <c r="A30" s="112" t="s">
        <v>85</v>
      </c>
      <c r="B30" s="113"/>
      <c r="C30" s="114"/>
      <c r="D30" s="115">
        <f>D25</f>
        <v>153.30000000000001</v>
      </c>
    </row>
    <row r="31" spans="1:4" ht="15" x14ac:dyDescent="0.2">
      <c r="A31" s="98" t="s">
        <v>86</v>
      </c>
      <c r="B31" s="99"/>
      <c r="C31" s="100"/>
      <c r="D31" s="101">
        <f>SUM(D28:D30)</f>
        <v>1237.78</v>
      </c>
    </row>
  </sheetData>
  <mergeCells count="7">
    <mergeCell ref="A27:D27"/>
    <mergeCell ref="A2:D2"/>
    <mergeCell ref="A1:D1"/>
    <mergeCell ref="A9:D9"/>
    <mergeCell ref="A10:D10"/>
    <mergeCell ref="A20:D20"/>
    <mergeCell ref="A17:D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4</vt:i4>
      </vt:variant>
    </vt:vector>
  </HeadingPairs>
  <TitlesOfParts>
    <vt:vector size="7" baseType="lpstr">
      <vt:lpstr>Départs semaine</vt:lpstr>
      <vt:lpstr>Départ samedi</vt:lpstr>
      <vt:lpstr>CR</vt:lpstr>
      <vt:lpstr>'Départ samedi'!calendrier</vt:lpstr>
      <vt:lpstr>calendrier</vt:lpstr>
      <vt:lpstr>'Départ samedi'!Zone_d_impression</vt:lpstr>
      <vt:lpstr>'Départs semaine'!Zone_d_impression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dibe</dc:creator>
  <cp:lastModifiedBy>Fifi</cp:lastModifiedBy>
  <cp:lastPrinted>2006-04-20T16:45:11Z</cp:lastPrinted>
  <dcterms:created xsi:type="dcterms:W3CDTF">2001-04-04T18:54:18Z</dcterms:created>
  <dcterms:modified xsi:type="dcterms:W3CDTF">2014-01-23T19:04:14Z</dcterms:modified>
</cp:coreProperties>
</file>